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2"/>
  </bookViews>
  <sheets>
    <sheet name="NASLOVNICA" sheetId="1" r:id="rId1"/>
    <sheet name="CESTA" sheetId="2" r:id="rId2"/>
    <sheet name="V i K" sheetId="3" r:id="rId3"/>
    <sheet name="ELEKTRO" sheetId="4" r:id="rId4"/>
    <sheet name="REKAPITULACIJA" sheetId="5" r:id="rId5"/>
  </sheets>
  <externalReferences>
    <externalReference r:id="rId8"/>
  </externalReferences>
  <definedNames>
    <definedName name="_GoBack" localSheetId="3">'ELEKTRO'!#REF!</definedName>
    <definedName name="_xlnm.Print_Area_1">#REF!</definedName>
    <definedName name="_xlnm.Print_Area_2" localSheetId="1">'CESTA'!$A$3:$E$382</definedName>
    <definedName name="_xlnm.Print_Area_2">#REF!</definedName>
    <definedName name="cesta" localSheetId="0">'[1]KPP18'!$K$3</definedName>
    <definedName name="cesta">'ELEKTRO'!$K$3</definedName>
    <definedName name="nogostup" localSheetId="0">'[1]KPP18'!$K$2</definedName>
    <definedName name="nogostup">'ELEKTRO'!$K$2</definedName>
    <definedName name="prekop" localSheetId="0">'[1]KPP18'!$K$1</definedName>
    <definedName name="prekop">'ELEKTRO'!$K$1</definedName>
    <definedName name="_xlnm.Print_Area" localSheetId="1">'CESTA'!$A$1:$G$364</definedName>
    <definedName name="_xlnm.Print_Area" localSheetId="3">'ELEKTRO'!$A$1:$F$172</definedName>
    <definedName name="_xlnm.Print_Area" localSheetId="0">'NASLOVNICA'!$A$1:$E$33</definedName>
    <definedName name="_xlnm.Print_Area" localSheetId="4">'REKAPITULACIJA'!$A$1:$G$24</definedName>
    <definedName name="_xlnm.Print_Area" localSheetId="2">'V i K'!$A$1:$G$255</definedName>
    <definedName name="šljunak" localSheetId="0">'[1]KPP18'!$K$3</definedName>
    <definedName name="šljunak">'ELEKTRO'!$K$3</definedName>
  </definedNames>
  <calcPr fullCalcOnLoad="1"/>
</workbook>
</file>

<file path=xl/sharedStrings.xml><?xml version="1.0" encoding="utf-8"?>
<sst xmlns="http://schemas.openxmlformats.org/spreadsheetml/2006/main" count="1065" uniqueCount="557">
  <si>
    <t xml:space="preserve">Rad obuhvaća nabavu i postavljanje novih prometnih znakova prema "Pravilniku o prometnim znakovima i signalizaciji na cestama" (NN 33/2005 i 155/2005). </t>
  </si>
  <si>
    <t>A/</t>
  </si>
  <si>
    <t xml:space="preserve">GRAĐEVINSKI RADOVI </t>
  </si>
  <si>
    <t>B/</t>
  </si>
  <si>
    <t>PROMETNA OPREMA</t>
  </si>
  <si>
    <t>NAPOMENA:</t>
  </si>
  <si>
    <t>NAPOMENA: sve radove izvoditi prema općim tehničkim uvjetima za radove na cestama (O.T.U.) koji je sastavni dio troškovnika.</t>
  </si>
  <si>
    <t>A.1.</t>
  </si>
  <si>
    <t>PRIPREMNI RADOVI</t>
  </si>
  <si>
    <t>A.1.1.</t>
  </si>
  <si>
    <t>kn</t>
  </si>
  <si>
    <t>komplet</t>
  </si>
  <si>
    <t>kom</t>
  </si>
  <si>
    <t>m</t>
  </si>
  <si>
    <t>A.2.</t>
  </si>
  <si>
    <t>ZEMLJANI RADOVI</t>
  </si>
  <si>
    <t>Rad uključuje i utovar iskopanog materijala u prijevozna sredstva.</t>
  </si>
  <si>
    <t>Pri izradi iskopa treba provesti sve mjere sigurnosti pri radu i sva potrebna osiguranja postojećih objekata i komunikacija.</t>
  </si>
  <si>
    <t>Široki iskop treba obavljati odgovarajućom mehanizacijom, a ručni rad svesti na neophodni minimum.</t>
  </si>
  <si>
    <r>
      <t>m</t>
    </r>
    <r>
      <rPr>
        <vertAlign val="superscript"/>
        <sz val="10"/>
        <rFont val="Tahoma"/>
        <family val="2"/>
      </rPr>
      <t>3</t>
    </r>
  </si>
  <si>
    <t>m3</t>
  </si>
  <si>
    <t>A.2.4.</t>
  </si>
  <si>
    <t>Prijevozi materijala (st. 2-07. O.T.U.).</t>
  </si>
  <si>
    <t>Rad obuhvaća prijevoz iskopanog materijala na trasi od mjesta iskopa do mjesta ugradnje u nasip ili deponiju.</t>
  </si>
  <si>
    <t>Izvođač je dužan u potpunosti osigurati prijevoz, kako na gradilištu tako i na javnim prometnim površinama.</t>
  </si>
  <si>
    <t>m2</t>
  </si>
  <si>
    <t>Ovom stavkom obuhvaća se nasipavanje, razastiranje, eventualno potrebno vlaženje ili sušenje, te grubo planiranje materijala u nasipu, prema dimenzijama i nagibima iz projekta, kao i sabijanje prema zahtjevima O.T.U.</t>
  </si>
  <si>
    <t xml:space="preserve">Svaki sloj mora se sabiti u punoj širini odgovarajućim sredstvima za sabijanje. </t>
  </si>
  <si>
    <t>Obračun se vrši po m3 ugrađenog materijala u nasip.</t>
  </si>
  <si>
    <t>Planiranje i valjanje posteljice  (st. 2-10.2 O.T.U.).</t>
  </si>
  <si>
    <t>Posteljica je uređeni završni sloj nasipa, a u usjeku i zasjeku uređeno sraslo tlo koje može bez štetnih posljedica preuzeti opterećenje kolničke konstrukcije. Poprečni nagib posteljice definiran je projektom.</t>
  </si>
  <si>
    <t>Radovi na uređenju posteljice obuhvaćaju nabavu, nasipavanje i razastiranje sloja od sitnijeg kamenog materijala, njegovo planiranje, kvašenje i zbijanje do tražene zbijenosti.</t>
  </si>
  <si>
    <t>Kriteriji za izradu posteljice od kamenitih materijala jesu ovi:</t>
  </si>
  <si>
    <t>-  stupanj zbijenosti prema standardnom Proctorovom postupku Sz   100 %;</t>
  </si>
  <si>
    <t>-  modul stišljivosti mjeren kružnom pločom promjera 30 cm, Ms  40 MN/m2 za  miješani materijal  ("B" i "C" ktg.)</t>
  </si>
  <si>
    <t>A.3.</t>
  </si>
  <si>
    <t>KOLNIČKA KONSTRUKCIJA</t>
  </si>
  <si>
    <t>A.3.1.</t>
  </si>
  <si>
    <t>Rad obuhvaća nabavu, prijevoz i ugradnju zrnatog kamenog materijala u nosivi sloj kolničke konstrukcije, debljina sloja prema projektu.</t>
  </si>
  <si>
    <t>Granulometrijski zahtjevi za zrnati materijal nevezanih nosivih slojeva mora zadovoljiti uvjete dane u tabeli 13. kao i granulometrijske uvjete iz točke 5-01.1.1. O.T.U.</t>
  </si>
  <si>
    <t>Jediničnom cijenom obuhvaćeni su svi troškovi nabave materijala i njegove ugradnje i sve što je potrebno za potpuno dovršenje tamponskog sloja.</t>
  </si>
  <si>
    <t>A.3.2.</t>
  </si>
  <si>
    <t>Gornji bitumenizirani nosivi sloj (BNS), sastavljen je od mješavine kamenog brašna, kamenog materijala najveće veličine zrna 22 mm i bitumena kao veziva.</t>
  </si>
  <si>
    <t>Kamen kao sirovina za proizvodnju drobljenih kamenih materijala (nesepariranog i separiranog drobljenog kamenog materijala, kamene sitneži i drobljenog pijeska), mora zadovoljavati uvjete kvalitete dane u točki 5-04.2 O.T.U.</t>
  </si>
  <si>
    <t>A.3.3.</t>
  </si>
  <si>
    <t>Ovaj rad obuhvaća nabavu, polaganje i komprimiranje materijala, prijevoze, opremu i sve što je potrebno za dovršenje rada.</t>
  </si>
  <si>
    <t>Habajući sloj od asfaltbetona je asfaltni sloj izrađen od mješavine kamenog brašna, kamenog materijala i bitumena kao vezivo, gdje je granulometrijski sastav kamene sitneži sastavljen po principu najgušće sliženog kamenog materijala.</t>
  </si>
  <si>
    <t>Kamena smjesa za izradu asfaltbetona za habajuće slojeve sastoji se od frakcija plemenite sitneži, plemenitog pijeska i kamenog brašna. Kao vezivo koristi se bitumen BIT 60.</t>
  </si>
  <si>
    <t xml:space="preserve"> </t>
  </si>
  <si>
    <t>A.3.4.</t>
  </si>
  <si>
    <t xml:space="preserve">U cijenu ulazi čišćenje kolnika, nabava i doprema emulzije te sve radnje potrebne za potpuni završetak posla. </t>
  </si>
  <si>
    <t>Obračun radova (prema P.T.U. 2.) po kvadratnom metru očišćene i premazane površine.</t>
  </si>
  <si>
    <t>A.4.</t>
  </si>
  <si>
    <t>A.4.1.</t>
  </si>
  <si>
    <t>OSTALI RADOVI</t>
  </si>
  <si>
    <t>PROMETNI ZNAKOVI</t>
  </si>
  <si>
    <t>Stupovi se naizmjenično oboje pojasima plave i bijele boje. Poleđina znaka je sive boje.</t>
  </si>
  <si>
    <t>Znakovi se postavljaju s desne strane ceste pokraj kolnika 0,3-0,2 m od ruba kolnika, na visini od 1,2 - 1,4 m.</t>
  </si>
  <si>
    <t>B.1.1.</t>
  </si>
  <si>
    <t xml:space="preserve">Obračun radova (prema st. 9-01.2 O.T.U.) po komadu postavljene ploče znaka. </t>
  </si>
  <si>
    <t>-znak B02</t>
  </si>
  <si>
    <t>B.1.2.</t>
  </si>
  <si>
    <t>Znakovi obavijesti (samo ploča znaka sa potrebnim materijalom za ugradnju na stup znaka). U cijenu ulazi izrada i bojenje znakova, lijepljenje folije i učvršćivanje ploče znaka na stup znaka.</t>
  </si>
  <si>
    <t xml:space="preserve">Obračun radova (prema st. 9-01.3 O.T.U.) po komadu postavljene ploče znaka. </t>
  </si>
  <si>
    <t>B.1.3.</t>
  </si>
  <si>
    <t>Stupovi prometnog znaka. U cijenu ulazi izrada i bojenje stupova, iskop i betoniranje temelja, učvršćivanje stupova i ostali poslovi vezani uz postavljanje znakova.</t>
  </si>
  <si>
    <t xml:space="preserve">Obračun radova (prema st. 9-01 O.T.U.) po komadu postavljenog stupa. </t>
  </si>
  <si>
    <t>- jednostruki stup</t>
  </si>
  <si>
    <t>Doprema i postavljanje opreme i prometnih znakova za označavanje i osiguranje gradilišta u tijeku rada.</t>
  </si>
  <si>
    <t>Sve prema "Pravilniku o označavanju radova i privremenih prepreka na putu":</t>
  </si>
  <si>
    <t>Obračun po kompletu postavljene opreme.</t>
  </si>
  <si>
    <t>B.2.2.</t>
  </si>
  <si>
    <t>B.2.3.</t>
  </si>
  <si>
    <t>REKAPITULACIJA</t>
  </si>
  <si>
    <t>A</t>
  </si>
  <si>
    <t>GRAĐEVINSKI RADOVI</t>
  </si>
  <si>
    <t>OSTALO</t>
  </si>
  <si>
    <t>SVEUKUPNO:</t>
  </si>
  <si>
    <t>U ovaj rad uključeno je preuzimanje i održavanje svih predanih osnovnih geodetskih snimaka i nacrta, te iskolčenja na terenu koja ja naručilac predao izvođaču na početku radova.</t>
  </si>
  <si>
    <t>Obračun po m iskolčene trase (prema O.T.U.,1-02.1.)</t>
  </si>
  <si>
    <t>SANACIJA TEMELJNOG TLA U KOLIKO MODUL STIŠLJIVOSTI TEMELJNOG TLA NE ZADOVOLJAVA:</t>
  </si>
  <si>
    <t>Stavku izvesti nakon ispitivanja i u dogovoru sa nadzornim inženjerom. Količine će se naknadno obračunavati prema stvarno izvedenim radovima.</t>
  </si>
  <si>
    <t>IZRADA PROJEKATA IZVEDENOG STANJA</t>
  </si>
  <si>
    <t>Obračun po komplet izvedenim radovima:</t>
  </si>
  <si>
    <t>Stavka obuhvaća troškove projektiranja  i sve ostale troškove potrebne da bi  projekti ispunjavali sve Zakonske uvijete. Sukladno pozitivnoj Zakonskoj regulativi ukoliko projektant projekta izvedenog stanja nije isti kao projektant glavnog projekta,  projekti moraju biti predani projektantu glavnog projekta na uvid kako bi isti izdao mišljenje o uskađenosti porjekata stvarno izvedenog stanja sa glavnim te ga dostavio nadležnom tijelu koje je izdalo potvrdu glavnih projekata. Projekti izvednog stanja se moraju izraditi u tri (3) primjeraka.</t>
  </si>
  <si>
    <t>A.2.5.</t>
  </si>
  <si>
    <r>
      <t>m</t>
    </r>
    <r>
      <rPr>
        <vertAlign val="superscript"/>
        <sz val="10"/>
        <color indexed="8"/>
        <rFont val="Tahoma"/>
        <family val="2"/>
      </rPr>
      <t>2</t>
    </r>
  </si>
  <si>
    <t>A.1.2.</t>
  </si>
  <si>
    <t>a'</t>
  </si>
  <si>
    <t>A.1.3.</t>
  </si>
  <si>
    <t>(St. 1-02.1. O.T.U.)</t>
  </si>
  <si>
    <t>m'</t>
  </si>
  <si>
    <t>A.1.4.</t>
  </si>
  <si>
    <t>Snimanje i osiguranje profila ceste</t>
  </si>
  <si>
    <t>(St. 1-02.3. O.T.U.)</t>
  </si>
  <si>
    <t xml:space="preserve">Prije početka zemljanih radova izvođač mora postaviti profile prema projektiranim poprečnim profilima. Bez pisane potvrde nadzornog inženjera ne mogu se priznati nikakve izmjene u poprečnim profilima u odnosu na projekt. </t>
  </si>
  <si>
    <t>Obračun se vrši po komadu snimljenog i osiguranog profila.</t>
  </si>
  <si>
    <t>A.1.5.</t>
  </si>
  <si>
    <t xml:space="preserve">Obračun po m' izvedene ograde. </t>
  </si>
  <si>
    <t>Obračun po komadu gotovog mostića.</t>
  </si>
  <si>
    <t>Obračun po m' trase.</t>
  </si>
  <si>
    <t>A.2.1.</t>
  </si>
  <si>
    <r>
      <t>m</t>
    </r>
    <r>
      <rPr>
        <vertAlign val="superscript"/>
        <sz val="10"/>
        <color indexed="8"/>
        <rFont val="Tahoma"/>
        <family val="2"/>
      </rPr>
      <t>3</t>
    </r>
  </si>
  <si>
    <t>A.2.2.</t>
  </si>
  <si>
    <t>A.2.2.1.</t>
  </si>
  <si>
    <t>A.2.3.</t>
  </si>
  <si>
    <r>
      <t>Količina prevezenog materijala mjeri se u m</t>
    </r>
    <r>
      <rPr>
        <vertAlign val="superscript"/>
        <sz val="10"/>
        <rFont val="Tahoma"/>
        <family val="2"/>
      </rPr>
      <t>3</t>
    </r>
    <r>
      <rPr>
        <sz val="10"/>
        <rFont val="Tahoma"/>
        <family val="2"/>
      </rPr>
      <t xml:space="preserve"> iskopanog materijala na trasi prema projektu, prevezenog nana deponij. </t>
    </r>
  </si>
  <si>
    <r>
      <t>Obračunava se po m</t>
    </r>
    <r>
      <rPr>
        <vertAlign val="superscript"/>
        <sz val="10"/>
        <rFont val="Tahoma"/>
        <family val="2"/>
      </rPr>
      <t>3</t>
    </r>
    <r>
      <rPr>
        <sz val="10"/>
        <rFont val="Tahoma"/>
        <family val="2"/>
      </rPr>
      <t xml:space="preserve"> stvarno prevezene mase materijala u sraslom stanju na određenu udaljenost.</t>
    </r>
  </si>
  <si>
    <t>Obračun u zbijenom stanju /geodetski snimljenom/.</t>
  </si>
  <si>
    <t>A.2.6.</t>
  </si>
  <si>
    <r>
      <t>m</t>
    </r>
    <r>
      <rPr>
        <vertAlign val="superscript"/>
        <sz val="10"/>
        <rFont val="Tahoma"/>
        <family val="2"/>
      </rPr>
      <t>2</t>
    </r>
  </si>
  <si>
    <t>Izrada nasipa od miješanih materijala "A" ili "B" kategorije.</t>
  </si>
  <si>
    <r>
      <t>Obračun se vrši po m</t>
    </r>
    <r>
      <rPr>
        <vertAlign val="superscript"/>
        <sz val="10"/>
        <color indexed="8"/>
        <rFont val="Tahoma"/>
        <family val="2"/>
      </rPr>
      <t>3</t>
    </r>
    <r>
      <rPr>
        <sz val="10"/>
        <color indexed="8"/>
        <rFont val="Tahoma"/>
        <family val="2"/>
      </rPr>
      <t xml:space="preserve"> ugrađenog materijala u zbijenom stanju.</t>
    </r>
  </si>
  <si>
    <r>
      <t>Obračun se vrši po m</t>
    </r>
    <r>
      <rPr>
        <vertAlign val="superscript"/>
        <sz val="10"/>
        <color indexed="8"/>
        <rFont val="Tahoma"/>
        <family val="2"/>
      </rPr>
      <t>2</t>
    </r>
    <r>
      <rPr>
        <sz val="10"/>
        <color indexed="8"/>
        <rFont val="Tahoma"/>
        <family val="2"/>
      </rPr>
      <t xml:space="preserve"> gornje površine habajućeg sloja.</t>
    </r>
  </si>
  <si>
    <t>UKUPNO:</t>
  </si>
  <si>
    <t>B.2.4.</t>
  </si>
  <si>
    <t>B.2.5.</t>
  </si>
  <si>
    <t>B.2.6.</t>
  </si>
  <si>
    <t>UKUPNO: A.1. PRIPREMNI RADOVI</t>
  </si>
  <si>
    <t>UKUPNO: A.2. ZEMLJANI RADOVI</t>
  </si>
  <si>
    <t>UKUPNO: A.3. KOLNIČKA KONSTRUKCIJA</t>
  </si>
  <si>
    <t xml:space="preserve">UKUPNO: A/ GRAĐEVINSKI RADOVI </t>
  </si>
  <si>
    <t>Radovi obuhvaćaju sva potrebna geodetska mjerenja kojima se podaci iz projekta prenose na teren, osiguranje osi ceste i stalnih visinskih točaka za vrijeme građenja odnosno predaje radova.</t>
  </si>
  <si>
    <t>Završni nosivi sloj od mehanički sabijenog kamenog materijala mora zadovoljiti zahtjeve iz tabele 15, a modul stišljivosti dobiven pločom promjera 30 cm treba biti  Ms=100 MN/m2, a Sz=100%.</t>
  </si>
  <si>
    <t>-znak C70</t>
  </si>
  <si>
    <t>PRIPREMNI, PRETHODNI I ZAVRŠNI RADOVI</t>
  </si>
  <si>
    <t>Obračun po komadu.</t>
  </si>
  <si>
    <t>Strojni iskop obaviti uz pomoć pneumatskog alata, a iznimno ručno u blizini postojećih podzemnih instalacija. Sve troškove zbog eventualnog oštećenja nastalih uslijed neprimijenjene zaštite i nestručnog rada, snositi će izvoditelj radova.</t>
  </si>
  <si>
    <t>Stavka uključuje i strojno zbijanje dna rova projektiranog kanala do potrebne zbijenosti od 10MN/m2, te čišćenje rova od obrušenog materijala u svim fazama radova. Obračun će se izvršiti u idealnom profilu (prema iskazu masa) bez priznavanja prekomjerno izvedenih količina iskopa.</t>
  </si>
  <si>
    <t>Jediničnom cijenom obuhvaćen je sav potreban rad i materijal.</t>
  </si>
  <si>
    <t>Obračun po m³ iskopanog materijala u sraslom stanju.</t>
  </si>
  <si>
    <t>m³</t>
  </si>
  <si>
    <r>
      <t>Obračun po 1 m</t>
    </r>
    <r>
      <rPr>
        <vertAlign val="superscript"/>
        <sz val="10"/>
        <rFont val="Tahoma"/>
        <family val="2"/>
      </rPr>
      <t>2</t>
    </r>
    <r>
      <rPr>
        <sz val="10"/>
        <rFont val="Tahoma"/>
        <family val="2"/>
      </rPr>
      <t xml:space="preserve"> isplaniranog dna kanala.</t>
    </r>
  </si>
  <si>
    <t xml:space="preserve"> kn</t>
  </si>
  <si>
    <t xml:space="preserve">  </t>
  </si>
  <si>
    <t>Obračun po m³ ugrađenog pijeska u zbijenom stanju.</t>
  </si>
  <si>
    <t xml:space="preserve">a'        </t>
  </si>
  <si>
    <t>Jedinična cijena stavke uključuje sav potreban rad i materijal, pomoćna sredstva i transporte za izvedbu stavke.</t>
  </si>
  <si>
    <t>Obračun po m³ ugrađenog materijala u zbijenom stanju</t>
  </si>
  <si>
    <t>Utovar, odvoz i istovar viška iskopanog materijala, uključivo i materijal iz cestovnog zastora na stalnu deponiju. Investitor nije u obvezi osigurati deponiju.  Jediničnom cijenom obuhvaćeno je grubo i fino planiranje deponije.</t>
  </si>
  <si>
    <t>Obračun po m³ prevezenog materijala, bez obzira na kategoriju. Koeficijent rastresitosti uključiti u jediničnu cijenu.</t>
  </si>
  <si>
    <t xml:space="preserve">    </t>
  </si>
  <si>
    <t>B.1/</t>
  </si>
  <si>
    <t>UKUPNO: B.1/ PRIPREMNI, PRETHODNI I ZAVRŠNI RADOVI</t>
  </si>
  <si>
    <t xml:space="preserve">B.2/ </t>
  </si>
  <si>
    <t>B.2.1.</t>
  </si>
  <si>
    <t>B.2.7.</t>
  </si>
  <si>
    <t xml:space="preserve">ODVODNJA OBORINSKE VODE </t>
  </si>
  <si>
    <t>MONTERSKI RADOVI</t>
  </si>
  <si>
    <t>Obračun po m' izvedene stavke.</t>
  </si>
  <si>
    <t>B.3/</t>
  </si>
  <si>
    <t>B.3.1.</t>
  </si>
  <si>
    <t>B.3.2.</t>
  </si>
  <si>
    <t>UKUPNO: B.2/ZEMLJANI RADOVI</t>
  </si>
  <si>
    <t xml:space="preserve">C.1./ </t>
  </si>
  <si>
    <t>C/</t>
  </si>
  <si>
    <t>C.1.1.</t>
  </si>
  <si>
    <t>C.1.2.</t>
  </si>
  <si>
    <t>C.1.3.</t>
  </si>
  <si>
    <t>C.1.4.</t>
  </si>
  <si>
    <t>UKUPNO: C.1. PROMETNI ZNAKOVI</t>
  </si>
  <si>
    <t>C.1.</t>
  </si>
  <si>
    <t>B.2/</t>
  </si>
  <si>
    <t>UKUPNO: C/ PROMETNA OPREMA</t>
  </si>
  <si>
    <t xml:space="preserve">UKUPNO: B/ ODVODNJA OBORINSKE VODE </t>
  </si>
  <si>
    <t>C</t>
  </si>
  <si>
    <t>Prijevoz lošeg materijala i viška materijala iz iskopa  na deponij.</t>
  </si>
  <si>
    <r>
      <rPr>
        <sz val="10"/>
        <rFont val="Calibri"/>
        <family val="2"/>
      </rPr>
      <t>Ø</t>
    </r>
    <r>
      <rPr>
        <sz val="10"/>
        <rFont val="Tahoma"/>
        <family val="2"/>
      </rPr>
      <t xml:space="preserve">160   </t>
    </r>
  </si>
  <si>
    <t>Iskolčenje osi trase, profila i poligona, te obnova i održavanje iskolčenja tijekom izvođenja radova.</t>
  </si>
  <si>
    <t>Obračun po komplet izvedenoj stavci.</t>
  </si>
  <si>
    <t>Elaborat izvedenog stanja mora obuhvatiti sve izmjene na građevini koje su se desile tijekom gradnje u odnosu na osnovni projekt te sve izvedene trase cjevovoda (vodoopskrbni sustav, kanalizacija, oborinska odvodnja te niskonaponske elektroenergetske instalacije i elektroničke komunikacijske infrastrukture.</t>
  </si>
  <si>
    <t>Troškovnik je izrađen prema glavnom projektu.</t>
  </si>
  <si>
    <t>B</t>
  </si>
  <si>
    <t>A.4.2.</t>
  </si>
  <si>
    <t>29*2</t>
  </si>
  <si>
    <t xml:space="preserve">Rad obuhvaća nabavu i dopremu gotovih betonskih rubnjaka odgovarajuće kvalitete, ugradnju u betonski temelj M-15, kvalitete prema OTU i važećim hrvatskim normama. </t>
  </si>
  <si>
    <t>Obračun po komadu kompletne rešetke sa sabirnikom.</t>
  </si>
  <si>
    <r>
      <t>Komprimiranje slojeva nasipa treba izvršiti tako da se postigne stupanj zbijenosti odnosno modul stišljivosti metodom kružne ploče Ms 40 MN/m</t>
    </r>
    <r>
      <rPr>
        <vertAlign val="superscript"/>
        <sz val="10"/>
        <rFont val="Tahoma"/>
        <family val="2"/>
      </rPr>
      <t>2</t>
    </r>
    <r>
      <rPr>
        <sz val="10"/>
        <rFont val="Tahoma"/>
        <family val="2"/>
      </rPr>
      <t>, ovisno o visini projektiranog nasipa, planiranje pokosa, te čišćenje okolnog terena od viška materijala.</t>
    </r>
  </si>
  <si>
    <r>
      <t>Obračunava se po m</t>
    </r>
    <r>
      <rPr>
        <vertAlign val="superscript"/>
        <sz val="10"/>
        <rFont val="Tahoma"/>
        <family val="2"/>
      </rPr>
      <t>2</t>
    </r>
    <r>
      <rPr>
        <sz val="10"/>
        <rFont val="Tahoma"/>
        <family val="2"/>
      </rPr>
      <t xml:space="preserve"> potpuno uređene i zbijene posteljice.</t>
    </r>
  </si>
  <si>
    <r>
      <t>U koliko je zbijenost planuma između 20MN/m</t>
    </r>
    <r>
      <rPr>
        <vertAlign val="superscript"/>
        <sz val="10"/>
        <rFont val="Tahoma"/>
        <family val="2"/>
      </rPr>
      <t>2</t>
    </r>
    <r>
      <rPr>
        <sz val="10"/>
        <rFont val="Tahoma"/>
        <family val="2"/>
      </rPr>
      <t xml:space="preserve"> i 40MN/m</t>
    </r>
    <r>
      <rPr>
        <vertAlign val="superscript"/>
        <sz val="10"/>
        <rFont val="Tahoma"/>
        <family val="2"/>
      </rPr>
      <t>2</t>
    </r>
    <r>
      <rPr>
        <sz val="10"/>
        <rFont val="Tahoma"/>
        <family val="2"/>
      </rPr>
      <t xml:space="preserve"> potrebno je izvršitii zamjenu materijala u jednom sloju od 50cm. U cijenu je uračunata dobava i ugradnja materijala.  Završna zbijenost zamjene treba biti 50MN/m</t>
    </r>
    <r>
      <rPr>
        <vertAlign val="superscript"/>
        <sz val="10"/>
        <rFont val="Tahoma"/>
        <family val="2"/>
      </rPr>
      <t>2</t>
    </r>
    <r>
      <rPr>
        <sz val="10"/>
        <rFont val="Tahoma"/>
        <family val="2"/>
      </rPr>
      <t>. Prije početka nasipavanja provjeriti nosivost temeljnog tla. U koliko je ista manja od 20MPa, potrebno je izvesti i dodatnu zamjenu prema opisu A.2.9.D.. Prije izrade nasipa postaviti geotekstil prema opisu A.2.9.C.. U cijenu stavke je uračunat iskop + nasip zamjenskim materijalom, kao i sva ispitivanja.</t>
    </r>
  </si>
  <si>
    <t>A.2.6.A.</t>
  </si>
  <si>
    <t>A.3.5.</t>
  </si>
  <si>
    <r>
      <rPr>
        <b/>
        <sz val="10"/>
        <rFont val="Tahoma"/>
        <family val="2"/>
      </rPr>
      <t>Pažljivi ručni poprečni iskop</t>
    </r>
    <r>
      <rPr>
        <sz val="10"/>
        <rFont val="Tahoma"/>
        <family val="2"/>
      </rPr>
      <t xml:space="preserve"> radi traženja postojećih instalacija, te pridržavanje i osiguravanje istih tijekom iskopa rova. Nakon zatrpavanja rova oko postojećih instalacija dobaviti, dopremiti, ugraditi pijesak i traku upozorenja.</t>
    </r>
  </si>
  <si>
    <r>
      <rPr>
        <b/>
        <sz val="10"/>
        <rFont val="Tahoma"/>
        <family val="2"/>
      </rPr>
      <t xml:space="preserve">Pažljivi ručni uzdužni iskop uz postojeće instalacije, </t>
    </r>
    <r>
      <rPr>
        <sz val="10"/>
        <rFont val="Tahoma"/>
        <family val="2"/>
      </rPr>
      <t>te pridržavanje i osiguravanje istih tijekom iskopa rova. Nakon zatrpavanja rova oko postojećih instalacija dobaviti, dopremiti, ugraditi pijesak i traku upozorenja.</t>
    </r>
  </si>
  <si>
    <r>
      <rPr>
        <b/>
        <sz val="10"/>
        <rFont val="Tahoma"/>
        <family val="2"/>
      </rPr>
      <t>Planiranje dna za ugradnju slivnika i rešetke</t>
    </r>
    <r>
      <rPr>
        <sz val="10"/>
        <rFont val="Tahoma"/>
        <family val="2"/>
      </rPr>
      <t xml:space="preserve"> te upojnih bunara nakon iskopa. Obuhvaćeno planiranje dna kanala s točnošću +/-3 cm prema uzdužnom profilu. </t>
    </r>
    <r>
      <rPr>
        <sz val="10"/>
        <color indexed="10"/>
        <rFont val="Tahoma"/>
        <family val="2"/>
      </rPr>
      <t xml:space="preserve"> </t>
    </r>
    <r>
      <rPr>
        <sz val="10"/>
        <rFont val="Tahoma"/>
        <family val="2"/>
      </rPr>
      <t>Eventualna prekomjerna produbljenja kanala ispuniti kamenom sitneži 0/8 mm i zbiti strojno. Zbijenost podloge min. 20 MN/m2.</t>
    </r>
  </si>
  <si>
    <r>
      <rPr>
        <b/>
        <sz val="10"/>
        <rFont val="Tahoma"/>
        <family val="2"/>
      </rPr>
      <t>Ručni iskop uz postojeće instalacije koje idu paralelno ili poprečno s trasom</t>
    </r>
    <r>
      <rPr>
        <sz val="10"/>
        <rFont val="Tahoma"/>
        <family val="2"/>
      </rPr>
      <t xml:space="preserve"> projektiranog ogranka i koje se u slučaju potrebe mogu pomaknuti radi izvedbe cjevovoda. Iskop bez obzira na kategoriju tla. Iskop obuhvaća i pažljivo pomicanje kabela uz obavezan nadzor njegova Vlasnika, ako se za to ukaže potreba. Iskopani materijal ukrcavati na kamione i odmah odvoziti na deponiju. U jediničnu cijenu uključiti sve zaštitne i sigurnosne mjere duž trase cjevovoda. Stavka uključuje i potrebno razupiranje rova da ne dođe do obrušavanja.</t>
    </r>
  </si>
  <si>
    <t>16-32 mm          m3</t>
  </si>
  <si>
    <t xml:space="preserve">&gt;32 mm            m3 </t>
  </si>
  <si>
    <r>
      <rPr>
        <b/>
        <sz val="10"/>
        <rFont val="Tahoma"/>
        <family val="2"/>
      </rPr>
      <t xml:space="preserve">Dobava, doprema i polaganje u rov sitnog pijeska, veličine frakcije 0-8mm </t>
    </r>
    <r>
      <rPr>
        <sz val="10"/>
        <rFont val="Tahoma"/>
        <family val="2"/>
      </rPr>
      <t>za izradu posteljice i obloge za postojeće podzemne instalacije koje prolaze poprijeko iskopanog rova. Prosječna debljina sloja pijeska oko cijevi je cca 30cm. Debljina pjeska za ostale instalacije je cca 30cm po cjeloj širini rova na mjestu križanja postojećih i projektiranih cjevovoda. Jedinična cijena stavke uključuje sav potreban rad i materijal i transporte za izvedbu opisanog rada.</t>
    </r>
  </si>
  <si>
    <r>
      <rPr>
        <b/>
        <sz val="10"/>
        <rFont val="Tahoma"/>
        <family val="2"/>
      </rPr>
      <t>Dobava i ugradnja rešetke  tipa Monoblock RD150 V</t>
    </r>
    <r>
      <rPr>
        <sz val="10"/>
        <rFont val="Tahoma"/>
        <family val="2"/>
      </rPr>
      <t xml:space="preserve"> ili jednakovrijedno _______________________. Sabirnik iz polimerbetona, s rešetkom i zaštitnim rubom iz lijevanog željeza te bočnim izljevom DN100/DN150 i posudom za sakupljanje krupnije prljavštine. Razred opterećenja F900 prema HRN EN 1433. </t>
    </r>
  </si>
  <si>
    <r>
      <rPr>
        <b/>
        <sz val="10"/>
        <color indexed="8"/>
        <rFont val="Tahoma"/>
        <family val="2"/>
      </rPr>
      <t>Izrada nosivog sloja od mehanički zbijenog zrnatog kamenog materijala debljine d=30 cm</t>
    </r>
    <r>
      <rPr>
        <sz val="10"/>
        <color indexed="8"/>
        <rFont val="Tahoma"/>
        <family val="2"/>
      </rPr>
      <t xml:space="preserve"> (5-01. O.T.U.), veličine zrna 0-63 mm.</t>
    </r>
  </si>
  <si>
    <r>
      <rPr>
        <b/>
        <sz val="10"/>
        <rFont val="Tahoma"/>
        <family val="2"/>
      </rPr>
      <t>Izrada nosivih slojeva od bitumeniziranog kamenog materijala BNS 22a debljine d=6cm</t>
    </r>
    <r>
      <rPr>
        <sz val="10"/>
        <rFont val="Tahoma"/>
        <family val="2"/>
      </rPr>
      <t xml:space="preserve"> (5-0.4. O.T.U.)</t>
    </r>
  </si>
  <si>
    <r>
      <rPr>
        <b/>
        <sz val="10"/>
        <rFont val="Tahoma"/>
        <family val="2"/>
      </rPr>
      <t xml:space="preserve">Izrada habajućeg sloja na principu asfaltbetona AB 11e debljine d=4cm, </t>
    </r>
    <r>
      <rPr>
        <sz val="10"/>
        <rFont val="Tahoma"/>
        <family val="2"/>
      </rPr>
      <t>u svemu prema O.T.U., 6-03.</t>
    </r>
  </si>
  <si>
    <r>
      <rPr>
        <b/>
        <sz val="10"/>
        <rFont val="Tahoma"/>
        <family val="2"/>
      </rPr>
      <t>Špricanje kolnika bitumenskom emulzijom prije nanošenja izravnavajućeg odnosno habajućeg sloja u količini od 0.3 kg/m2.</t>
    </r>
    <r>
      <rPr>
        <sz val="10"/>
        <rFont val="Tahoma"/>
        <family val="2"/>
      </rPr>
      <t xml:space="preserve"> Prethodno je potrebno očistiti kolnik.</t>
    </r>
  </si>
  <si>
    <r>
      <rPr>
        <b/>
        <sz val="10"/>
        <rFont val="Tahoma"/>
        <family val="2"/>
      </rPr>
      <t>Doprema manjka materijala "A" i "B" kategorije</t>
    </r>
    <r>
      <rPr>
        <sz val="10"/>
        <rFont val="Tahoma"/>
        <family val="2"/>
      </rPr>
      <t xml:space="preserve"> s pozajmišta. U cijenu ulazi dobava, doprema i ugradba materijala.</t>
    </r>
  </si>
  <si>
    <r>
      <rPr>
        <b/>
        <sz val="10"/>
        <rFont val="Tahoma"/>
        <family val="2"/>
      </rPr>
      <t>U koliko je prirodna zbijenost planuma manja od 40MPa</t>
    </r>
    <r>
      <rPr>
        <sz val="10"/>
        <rFont val="Tahoma"/>
        <family val="2"/>
      </rPr>
      <t>, potrebno je izvršiti sanaciju temeljnog tla zamjenom materijala. Zamjena materijala izvršiti će se prema sljedećim uputama, kamenima mterijalom granulacija od 0-128mm:</t>
    </r>
  </si>
  <si>
    <r>
      <rPr>
        <b/>
        <sz val="10"/>
        <rFont val="Tahoma"/>
        <family val="2"/>
      </rPr>
      <t>Prije početka ugradnje zamjenskog materijala na temeljno tlo postavlja se geotekstil.</t>
    </r>
    <r>
      <rPr>
        <sz val="10"/>
        <rFont val="Tahoma"/>
        <family val="2"/>
      </rPr>
      <t xml:space="preserve"> Ovom stavkom obuhvaćeno je dobava i ugradnja geotekstila. Treba postaviti geotekstila 300g/m2.</t>
    </r>
  </si>
  <si>
    <t>Obračun po m3 srušenog zida.</t>
  </si>
  <si>
    <r>
      <rPr>
        <b/>
        <sz val="10"/>
        <rFont val="Tahoma"/>
        <family val="2"/>
      </rPr>
      <t>Nabava materijala, izrada, postava i demontaža mostića</t>
    </r>
    <r>
      <rPr>
        <sz val="10"/>
        <rFont val="Tahoma"/>
        <family val="2"/>
      </rPr>
      <t xml:space="preserve"> za  prijelaz preko iskopanog rova za vrijeme izvođenja radova. Drveni mostići za prijelaz ljudi trebaju biti izvedeni od dasaka debljine 50mm, a sam mostić mora biti osiguran sa dvije strane dovoljno čvrstom ogradom. U cijenu stavke uključen je sav potreban materijal, rad, postavljanje po potrebi na dijelovima trase gdje se izvode radovi, te demontaža nakon izvedenih radova.</t>
    </r>
  </si>
  <si>
    <t>Prometni znakovi postavljaju se na stupove kvadratnog profila sa stranicama 8-10 cm. Stupovi prometnih znakova postavljaju se u betonske temelje razreda betona 20/25.</t>
  </si>
  <si>
    <t>Jedinična cijena uključuje iskop i betoniranje temelja izradu i bojenje znakova i stupova, lijepljenje folija.</t>
  </si>
  <si>
    <t>Znakovi izričitih naredbi (samo ploča znaka sa potrebnim materijalom za ugradnju na stup znaka). U cijenu ulazi iskop i betoniranje  temelja, izrada i bojenje znakova, lijepljenje folije i učvršćivanje ploče znaka na stup znaka.</t>
  </si>
  <si>
    <t>UKUPNO: A.4. OSTALI RADOVI</t>
  </si>
  <si>
    <r>
      <rPr>
        <b/>
        <sz val="10"/>
        <rFont val="Tahoma"/>
        <family val="2"/>
      </rPr>
      <t xml:space="preserve">Strojni široki iskop , bez obzira na kategoriju terena, </t>
    </r>
    <r>
      <rPr>
        <sz val="10"/>
        <rFont val="Tahoma"/>
        <family val="2"/>
      </rPr>
      <t>prema profilima i visinskim kotama iz projekta, te propisanim nagibima kosina, uzimajući u obzir geomehanička svojstva tla i zahtjeve nadzornog inženjera.</t>
    </r>
  </si>
  <si>
    <r>
      <rPr>
        <b/>
        <sz val="10"/>
        <color indexed="8"/>
        <rFont val="Tahoma"/>
        <family val="2"/>
      </rPr>
      <t>Postava zaštitne gradilišne ograde</t>
    </r>
    <r>
      <rPr>
        <sz val="10"/>
        <color indexed="8"/>
        <rFont val="Tahoma"/>
        <family val="2"/>
      </rPr>
      <t xml:space="preserve"> ulaska na gradilište sa vratima da ulazak stroja. Zaštitna ograda mora biti u svemu u skladu sa svim važećim pravilnicima i propisima. </t>
    </r>
  </si>
  <si>
    <r>
      <rPr>
        <b/>
        <sz val="10"/>
        <color indexed="8"/>
        <rFont val="Tahoma"/>
        <family val="2"/>
      </rPr>
      <t>Rušenje postojećeg zida (kamen)</t>
    </r>
    <r>
      <rPr>
        <sz val="10"/>
        <color indexed="8"/>
        <rFont val="Tahoma"/>
        <family val="2"/>
      </rPr>
      <t xml:space="preserve"> na trasi nove ceste i odlaganje materijala na deponiju gradilišta radi ponovne ugradnje. </t>
    </r>
  </si>
  <si>
    <r>
      <t>Obračun po m</t>
    </r>
    <r>
      <rPr>
        <vertAlign val="superscript"/>
        <sz val="10"/>
        <rFont val="Tahoma"/>
        <family val="2"/>
      </rPr>
      <t>3</t>
    </r>
    <r>
      <rPr>
        <sz val="10"/>
        <rFont val="Tahoma"/>
        <family val="2"/>
      </rPr>
      <t xml:space="preserve"> stvarno iskopanog sraslog tla . Jedinična cijena uključuje iskop, guranje i utovar u prijevozno sredstvo. (Prema O.T.U., T.2.2.).</t>
    </r>
  </si>
  <si>
    <r>
      <t>sanacija kanala na priključno cesti m</t>
    </r>
    <r>
      <rPr>
        <vertAlign val="superscript"/>
        <sz val="10"/>
        <color indexed="8"/>
        <rFont val="Tahoma"/>
        <family val="2"/>
      </rPr>
      <t>2</t>
    </r>
  </si>
  <si>
    <r>
      <rPr>
        <b/>
        <sz val="10"/>
        <color indexed="8"/>
        <rFont val="Tahoma"/>
        <family val="2"/>
      </rPr>
      <t xml:space="preserve">Zarezivanje postojećeg asfalta i </t>
    </r>
    <r>
      <rPr>
        <sz val="10"/>
        <color indexed="8"/>
        <rFont val="Tahoma"/>
        <family val="2"/>
      </rPr>
      <t>uklanjanje BNS i habajućeg sloja postojećeg asfalta.</t>
    </r>
  </si>
  <si>
    <t>Obračun je po m pravilno zasječenog kanala i po m2 uklonjenog asfalta.</t>
  </si>
  <si>
    <r>
      <t>m</t>
    </r>
    <r>
      <rPr>
        <sz val="10"/>
        <color indexed="8"/>
        <rFont val="Calibri"/>
        <family val="2"/>
      </rPr>
      <t>'</t>
    </r>
  </si>
  <si>
    <t>A.3.0.</t>
  </si>
  <si>
    <r>
      <t>kanal  m</t>
    </r>
    <r>
      <rPr>
        <vertAlign val="superscript"/>
        <sz val="10"/>
        <color indexed="8"/>
        <rFont val="Tahoma"/>
        <family val="2"/>
      </rPr>
      <t xml:space="preserve">2 </t>
    </r>
  </si>
  <si>
    <t>100 cm m'</t>
  </si>
  <si>
    <t xml:space="preserve"> m'</t>
  </si>
  <si>
    <t>50 cm  m'</t>
  </si>
  <si>
    <t>Po završetku svih radova na cesti, a prije tehničkog prijama, izvodač je dužan na zahtjev investitora obnoviti os trase ceste i objekata, stacionaže, poligonske točke i repere te ih predati investitoru. O tome se mora načiniti predajni zapisnik. Izvođač treba predati investitoru:</t>
  </si>
  <si>
    <r>
      <t>Temelj dim 6x0,5 x 0,4                             m</t>
    </r>
    <r>
      <rPr>
        <vertAlign val="superscript"/>
        <sz val="10"/>
        <color indexed="8"/>
        <rFont val="Tahoma"/>
        <family val="2"/>
      </rPr>
      <t>3</t>
    </r>
  </si>
  <si>
    <t>A.4.3.</t>
  </si>
  <si>
    <r>
      <t xml:space="preserve"> m</t>
    </r>
    <r>
      <rPr>
        <vertAlign val="superscript"/>
        <sz val="10"/>
        <color indexed="8"/>
        <rFont val="Tahoma"/>
        <family val="2"/>
      </rPr>
      <t>3</t>
    </r>
  </si>
  <si>
    <t>A.4.4.</t>
  </si>
  <si>
    <t>A.4.5.</t>
  </si>
  <si>
    <r>
      <t xml:space="preserve">Izvođač radova je prije početka zemljanih radova dužan pozvati predstavnike vlasnika instalacija u trupu  makadamske ceste radi dobivanja infomacije o poziciji i dubini ugradnje svake pojedine instalacije. </t>
    </r>
    <r>
      <rPr>
        <sz val="10"/>
        <color indexed="8"/>
        <rFont val="Tahoma"/>
        <family val="2"/>
      </rPr>
      <t>Ovaj rad se posebno ne naplačuje.</t>
    </r>
  </si>
  <si>
    <t>Obračun se vrši po m' ugrađenog okomitog, ravnog betonskog tipskog rubnjaka kvalitete prema projektu. Obrada fuge je u cijeni. Na zaobljenom dijelu trase ugrađuje se od 50 cm dužine.</t>
  </si>
  <si>
    <r>
      <t>Doprema i ugradnja  betonskih rubnjaka dimenzija 8/20/100 cm i 50 cm.</t>
    </r>
    <r>
      <rPr>
        <sz val="10"/>
        <rFont val="Tahoma"/>
        <family val="2"/>
      </rPr>
      <t xml:space="preserve"> Gornja kota rubnjaka se izvodi u ravnini habajućeg sloja asfalta odnosno odvodne kanalice.</t>
    </r>
  </si>
  <si>
    <t>A.3.6.</t>
  </si>
  <si>
    <r>
      <t xml:space="preserve">Doprema i ugradnja cestovnih betonskih rubnjaka </t>
    </r>
    <r>
      <rPr>
        <sz val="10"/>
        <rFont val="Tahoma"/>
        <family val="2"/>
      </rPr>
      <t>u betonski "jastuk" prema uputi proizvođača -polegnuta postava -  dimenzija 100/25/15 cm. Rubnjak se postavlja na parceli ceste prema ulazu u g.č.-e. U cijenu stavke uračunati sav potreban rad i materijal te obradu fuge do uporabne gotovosti. Obračun je po m komplet izvedene stavke.</t>
    </r>
  </si>
  <si>
    <r>
      <rPr>
        <b/>
        <sz val="10"/>
        <rFont val="Tahoma"/>
        <family val="2"/>
      </rPr>
      <t xml:space="preserve">Izvedba iskopa za izvedbu betonskog temelja </t>
    </r>
    <r>
      <rPr>
        <sz val="10"/>
        <rFont val="Tahoma"/>
        <family val="2"/>
      </rPr>
      <t>ogradno/potpornog zida (ranije uklonjen). U cijenu stavke uračunati sav potreban rad kao i odvoz iskopa. Obračun je po m3 u sraslom stanju.</t>
    </r>
  </si>
  <si>
    <r>
      <rPr>
        <b/>
        <sz val="10"/>
        <rFont val="Tahoma"/>
        <family val="2"/>
      </rPr>
      <t>Dobava betona razreda tlačne čvrstoće  C 20/25 i</t>
    </r>
    <r>
      <rPr>
        <sz val="10"/>
        <rFont val="Tahoma"/>
        <family val="2"/>
      </rPr>
      <t xml:space="preserve"> izrada betonskog temelja potpornog kamenog zida.   Uračunati eventualno potrebnu oplatu u dijelovima. Obračun je po m3 ugrađenog betona.</t>
    </r>
  </si>
  <si>
    <r>
      <rPr>
        <b/>
        <sz val="10"/>
        <rFont val="Tahoma"/>
        <family val="2"/>
      </rPr>
      <t>Prijenos kamenog materijala iz stavke A.1.3.</t>
    </r>
    <r>
      <rPr>
        <sz val="10"/>
        <rFont val="Tahoma"/>
        <family val="2"/>
      </rPr>
      <t xml:space="preserve"> sa privremene deponije gradilišta te zidanje mortom kamenog zida sa upuštenim fugama  po matrici postojećeg.   Uračunati eventualno potrebno čišćenje i priklesivanje kamena. Zid je debljine cca 30-40 cm i visine od 1,3-1,5 m.. Obračun je po m2 sazidanog zida.</t>
    </r>
  </si>
  <si>
    <r>
      <t xml:space="preserve">• </t>
    </r>
    <r>
      <rPr>
        <b/>
        <sz val="10"/>
        <rFont val="Tahoma"/>
        <family val="2"/>
      </rPr>
      <t>Geodetski snimak izvedenog stanja</t>
    </r>
    <r>
      <rPr>
        <sz val="10"/>
        <rFont val="Tahoma"/>
        <family val="2"/>
      </rPr>
      <t xml:space="preserve"> nakon završetka radova radi legaliziranja izvedenog stanja građevine u katastru i zemljišnoj knjizi i prema traženju investitora radi konačnog obračuna radova (zemljani radovi, kolnički zastor, oprema ceste, kontrola visina kolnika).</t>
    </r>
  </si>
  <si>
    <t>Jedinična cijena stavke uključuje sav potreban rad, materijal, pomoćna sredstva i transporte za izvedbu stavke. Izvodi se po nalogu NI.</t>
  </si>
  <si>
    <t xml:space="preserve">U cijenu je uračunat sav potreban rad i materijal za za ugradnju.  U cijeni je uključena izvedba podloge i temelja, dobava predgotovljenih elemenata i betona, privremeno uskladištenje i razvoz, svi prijevozi i prijenosi, priprema podloge, njega betona te sav pomoćni rad i materijal. </t>
  </si>
  <si>
    <t>Obračun po m³ ugrađenog šljunka u dva definirana upojna područja.</t>
  </si>
  <si>
    <r>
      <rPr>
        <sz val="10"/>
        <rFont val="Calibri"/>
        <family val="2"/>
      </rPr>
      <t>Ø</t>
    </r>
    <r>
      <rPr>
        <sz val="10"/>
        <rFont val="Tahoma"/>
        <family val="2"/>
      </rPr>
      <t>160   SN 8</t>
    </r>
  </si>
  <si>
    <t>Obračun po m' komplet sa radom i materijalom izvedene stavke.</t>
  </si>
  <si>
    <t>A.2.6.B.</t>
  </si>
  <si>
    <t>UKUPNO: B.3/MONTERSKI RADOVI</t>
  </si>
  <si>
    <t>Dobava zemljanog materijala i zasipavanje iza rekonstruiranog potpornog zida do 5 cm ispod krune zida te planiranje. U cijenu stavke uračunati sav potreban rad i materijal. Obračun je po m3.</t>
  </si>
  <si>
    <t>A.4.6.</t>
  </si>
  <si>
    <r>
      <rPr>
        <b/>
        <sz val="10"/>
        <rFont val="Tahoma"/>
        <family val="2"/>
      </rPr>
      <t>Utvrđivanje i označavanje trase instalacija</t>
    </r>
    <r>
      <rPr>
        <sz val="10"/>
        <rFont val="Tahoma"/>
        <family val="2"/>
      </rPr>
      <t xml:space="preserve"> </t>
    </r>
    <r>
      <rPr>
        <b/>
        <sz val="10"/>
        <rFont val="Tahoma"/>
        <family val="2"/>
      </rPr>
      <t>prije</t>
    </r>
    <r>
      <rPr>
        <sz val="10"/>
        <rFont val="Tahoma"/>
        <family val="2"/>
      </rPr>
      <t xml:space="preserve"> početka zemljanih radova - (uključiti vlasnike instalacija). Stavka uključuje sve neophodne terenske i uredske radove za kompletno označavanje svih postojećih instalacija u dužini postojeće zemljane ceste.</t>
    </r>
  </si>
  <si>
    <r>
      <rPr>
        <b/>
        <sz val="10"/>
        <rFont val="Tahoma"/>
        <family val="2"/>
      </rPr>
      <t>Strojno ručni iskop</t>
    </r>
    <r>
      <rPr>
        <sz val="10"/>
        <rFont val="Tahoma"/>
        <family val="2"/>
      </rPr>
      <t xml:space="preserve"> </t>
    </r>
    <r>
      <rPr>
        <b/>
        <sz val="10"/>
        <rFont val="Tahoma"/>
        <family val="2"/>
      </rPr>
      <t>za ugradnju slivnika, rešetke (3,0 x 0,2 x 0,5)  i upojnih bunara/ upojnih površina u terenu</t>
    </r>
    <r>
      <rPr>
        <sz val="10"/>
        <rFont val="Tahoma"/>
        <family val="2"/>
      </rPr>
      <t xml:space="preserve"> bez obzira na kategoriju. Dubina, širina i pokos strana iskopa su dani u detaljima. Dno iskopa isplanirati s točnošću od 3 cm. Sveukupan materijal odmah ukrcati u kamione i odvoziti na privremenu deponiju. </t>
    </r>
  </si>
  <si>
    <r>
      <rPr>
        <b/>
        <sz val="10"/>
        <rFont val="Tahoma"/>
        <family val="2"/>
      </rPr>
      <t>Dobava i ugradnja šljunka za izvedbu  slojeva ispune upojne površine;</t>
    </r>
    <r>
      <rPr>
        <sz val="10"/>
        <rFont val="Tahoma"/>
        <family val="2"/>
      </rPr>
      <t xml:space="preserve"> gornji sloj veličine frakcije 16-32mm u sloju 10 cm i donji sloj  frakcije veće od 32 mm u sloju od 30 cm.</t>
    </r>
  </si>
  <si>
    <t xml:space="preserve">Jedinična cijena stavke uključuje sav potreban rad i materijal, uključujući geotekstil (ukupno 12 m2) i transporte za izvedbu opisanog rada. </t>
  </si>
  <si>
    <t xml:space="preserve">                   geotekstil</t>
  </si>
  <si>
    <t>Materijal se deponira radi ponovne ugradnje nakon izvedbe upojnih površina.</t>
  </si>
  <si>
    <r>
      <rPr>
        <b/>
        <sz val="10"/>
        <rFont val="Tahoma"/>
        <family val="2"/>
      </rPr>
      <t xml:space="preserve">Dovoz i zatrpavanje preostalog dijela rova ( i dijela iznad upojnih površina)  do kolničke konstrukcije, </t>
    </r>
    <r>
      <rPr>
        <sz val="10"/>
        <rFont val="Tahoma"/>
        <family val="2"/>
      </rPr>
      <t>materijalom iz sikopa i zamjenskim materijalom. Zatrpavati u slojevima s polijevanjem vodom i pažljivim zbijanjem do sloja tampona. Slojevi mogu biti najviše 30cm. Maksimalni promjer frakcije 10 cm i to jednoliko zastupljene sve frakcije. Zatrpavanje prvog sloja izvesti ručno, a ostalo strojno. Na prometnim površinama modul stišljivosti posteljice mjeren kružnom pločom Ø30cm iznosi Ms³40MN/m2, što treba dokazati atestom.</t>
    </r>
  </si>
  <si>
    <t>iz iskopa</t>
  </si>
  <si>
    <t>dobava materijala I zatrpavanje</t>
  </si>
  <si>
    <r>
      <rPr>
        <b/>
        <sz val="10"/>
        <color indexed="8"/>
        <rFont val="Tahoma"/>
        <family val="2"/>
      </rPr>
      <t xml:space="preserve"> l=3,0m + sabirnik   </t>
    </r>
    <r>
      <rPr>
        <sz val="10"/>
        <color indexed="8"/>
        <rFont val="Tahoma"/>
        <family val="2"/>
      </rPr>
      <t xml:space="preserve">            kom</t>
    </r>
  </si>
  <si>
    <r>
      <rPr>
        <b/>
        <sz val="10"/>
        <rFont val="Tahoma"/>
        <family val="2"/>
      </rPr>
      <t xml:space="preserve">Dobava i montaža perforiranih PVC drenažnih cijevi </t>
    </r>
    <r>
      <rPr>
        <sz val="10"/>
        <rFont val="Tahoma"/>
        <family val="2"/>
      </rPr>
      <t>tipa Pipelife Agrosil 1000 ili jednakovrijedan proizvod_________________________________ za odvodnju  oborinske vode iz slivnika i kanalice sa rešetkom u upojne površine. Perforirana površina cijevi je 220°. Cijevi se postavljaju na sitniji šljunak (posebna stavka).  Uračunati fazonske komade i sav spojni materijal. U svemu se držati uputstava o montaži date po proizvođaču cijevi.</t>
    </r>
  </si>
  <si>
    <r>
      <rPr>
        <b/>
        <sz val="10"/>
        <rFont val="Tahoma"/>
        <family val="2"/>
      </rPr>
      <t xml:space="preserve">Dobava i montaža PVC cijevi SN 8 </t>
    </r>
    <r>
      <rPr>
        <sz val="10"/>
        <rFont val="Tahoma"/>
        <family val="2"/>
      </rPr>
      <t>za</t>
    </r>
    <r>
      <rPr>
        <b/>
        <sz val="10"/>
        <rFont val="Tahoma"/>
        <family val="2"/>
      </rPr>
      <t xml:space="preserve"> </t>
    </r>
    <r>
      <rPr>
        <sz val="10"/>
        <rFont val="Tahoma"/>
        <family val="2"/>
      </rPr>
      <t>odvodnju  oborinske vode od slivnika i rešetke do drenažne cijevi u upojnoj površini.  Cijevi se postavljaju na "jastuke"mršavog betona. Između se nalazi šljunak (posebna stavka). Uračunati fazonske komade i sav spojni materijal. U svemu se držati uputstava o montaži date po proizvođaču cijevi.</t>
    </r>
  </si>
  <si>
    <t>B.3.3.</t>
  </si>
  <si>
    <t>B.3.4.</t>
  </si>
  <si>
    <t xml:space="preserve">Dobava materijala  i ugradnja cestovnog  slivnika - vodolovna grla.                                                                                 
Izrada tipskih betonskih slivnika sa betonom C20/25, sve prema priloženom detalju.   
 - betonsko dno 
 - betonska cijev Φ500 
 - betonska obloga C 20/25 15cm 
 - daščana oplata
 - lijevano-željezna kišna rešetka 400x400 za 25Mp prema HRN.J&amp;6.254(II-1970)
 - Tipski uložci sa brtvenim prstenom za spoj cijevi i betonskog okna 
 - svijetli otvor Φ50 cm  dubine d=150cm 
</t>
  </si>
  <si>
    <t>U cijenu je uračunat sav potreban rad i materijal, kao i potrebna oplata, armatura...</t>
  </si>
  <si>
    <t>Obračun po komadu kompletnog slivnika.</t>
  </si>
  <si>
    <t>H= 150cm</t>
  </si>
  <si>
    <r>
      <rPr>
        <b/>
        <sz val="10"/>
        <color indexed="8"/>
        <rFont val="Tahoma"/>
        <family val="2"/>
      </rPr>
      <t xml:space="preserve">slivnik   </t>
    </r>
    <r>
      <rPr>
        <sz val="10"/>
        <color indexed="8"/>
        <rFont val="Tahoma"/>
        <family val="2"/>
      </rPr>
      <t xml:space="preserve">                        kom</t>
    </r>
  </si>
  <si>
    <t>1.</t>
  </si>
  <si>
    <r>
      <rPr>
        <b/>
        <sz val="10"/>
        <rFont val="Tahoma"/>
        <family val="2"/>
      </rPr>
      <t>Iskolčenje trase vodovoda i trase odvodnje sanitarne otpadne vode,</t>
    </r>
    <r>
      <rPr>
        <sz val="10"/>
        <rFont val="Tahoma"/>
        <family val="2"/>
      </rPr>
      <t xml:space="preserve">  s označavanjem trase postojećih vodova, </t>
    </r>
    <r>
      <rPr>
        <b/>
        <sz val="10"/>
        <rFont val="Tahoma"/>
        <family val="2"/>
      </rPr>
      <t>prije</t>
    </r>
    <r>
      <rPr>
        <sz val="10"/>
        <rFont val="Tahoma"/>
        <family val="2"/>
      </rPr>
      <t xml:space="preserve"> početka zemljanih radova. Stavka uključuje sve neophodne terenske i uredske radove za kompletnu izvedbu.</t>
    </r>
  </si>
  <si>
    <t>Obračun po m'.</t>
  </si>
  <si>
    <t>vodovod</t>
  </si>
  <si>
    <t>sanitarna kanalizacija</t>
  </si>
  <si>
    <t>2.</t>
  </si>
  <si>
    <t>Jedinična cijena stavke uključuje sav potreban rad, materijal, pomoćna sredstva i transporte za izvedbu stavke.</t>
  </si>
  <si>
    <t>3.</t>
  </si>
  <si>
    <r>
      <rPr>
        <b/>
        <sz val="10"/>
        <rFont val="Tahoma"/>
        <family val="2"/>
      </rPr>
      <t>Pažljivi ručni uzdužni iskop uz postojeće instalacije</t>
    </r>
    <r>
      <rPr>
        <sz val="10"/>
        <rFont val="Tahoma"/>
        <family val="2"/>
      </rPr>
      <t>, te pridržavanje i osiguravanje istih tijekom iskopa rova. Nakon zatrpavanja rova oko postojećih instalacija dobaviti, dopremiti, ugraditi pijesak i traku upozorenja.</t>
    </r>
  </si>
  <si>
    <r>
      <t>Obračun po m</t>
    </r>
    <r>
      <rPr>
        <vertAlign val="superscript"/>
        <sz val="10"/>
        <rFont val="Tahoma"/>
        <family val="2"/>
      </rPr>
      <t xml:space="preserve">3 </t>
    </r>
    <r>
      <rPr>
        <sz val="10"/>
        <rFont val="Tahoma"/>
        <family val="2"/>
      </rPr>
      <t>trase.</t>
    </r>
  </si>
  <si>
    <t>4.</t>
  </si>
  <si>
    <t>Izrada elaborata izvedenog stanja za GIS.</t>
  </si>
  <si>
    <t>Izrada elaborata izvedenog stanja  za potrebe internog katastra vodova odnosno unos u GIS, koji uključuje projekt izvedenog stanja odnosno detaljnu snimku objekata na cjevovodu (okna, cijevi,)</t>
  </si>
  <si>
    <t>Jednična cijena stavke uključuje sve potrebne terenske i uredske radove, te materijale za izradu kompletnog elaborata. Po završetku radova predati kompletan uvezani elaborat u tri primjerka i kao digitalnu snimku u dwg formatu na CD-u.</t>
  </si>
  <si>
    <r>
      <t>Obračun po m</t>
    </r>
    <r>
      <rPr>
        <vertAlign val="superscript"/>
        <sz val="10"/>
        <rFont val="Tahoma"/>
        <family val="2"/>
      </rPr>
      <t>'</t>
    </r>
    <r>
      <rPr>
        <sz val="10"/>
        <rFont val="Tahoma"/>
        <family val="2"/>
      </rPr>
      <t>.</t>
    </r>
  </si>
  <si>
    <r>
      <t>m</t>
    </r>
    <r>
      <rPr>
        <vertAlign val="superscript"/>
        <sz val="10"/>
        <rFont val="Tahoma"/>
        <family val="2"/>
      </rPr>
      <t>'</t>
    </r>
  </si>
  <si>
    <t>kanalizacija</t>
  </si>
  <si>
    <t>5.</t>
  </si>
  <si>
    <r>
      <rPr>
        <b/>
        <sz val="10"/>
        <rFont val="Tahoma"/>
        <family val="2"/>
      </rPr>
      <t>Izrada Geodetskog situacijskog nacrta</t>
    </r>
    <r>
      <rPr>
        <sz val="10"/>
        <rFont val="Tahoma"/>
        <family val="2"/>
      </rPr>
      <t xml:space="preserve"> stvarnog stanja za izgrađenu građevinu, koji je kao dio geodetskog elaborata ovjerio katastarski ured, a prilaže se dokumentaciji za tehnički pregled, odnosno izrada geodetskog elaborata za katastar, ovjerenog od tijela državne uprave nadležnog za poslove katastra, koji je podloga za evidentiranje građevine u katastarskom operatu sukladno Zakonu o prostornom uređenju i građenju.</t>
    </r>
  </si>
  <si>
    <r>
      <t>Elaborat mora izraditi i potpisati osoba ragistrirana za obavljanje te djelatnosti po posebnom propisu.</t>
    </r>
  </si>
  <si>
    <t>Jedinična cijena stavke uključuje sve potrebne terenske i uredske radove te materijale za izradu elaborata.</t>
  </si>
  <si>
    <t>Izraditi kao digitalnu snimku u .dwg formatu na CD-u uz tri primjerka uvezanog i ovjerenog elaborata, uz obvezu da se najmanje 4 primjerka moraju predati Investitoru za potrebe tehničkog pregleda, odnosno njegovu arhivu.</t>
  </si>
  <si>
    <t>UKUPNO: A/PRIPREMNI, PRETHODNI I ZAVRŠNI RADOVI</t>
  </si>
  <si>
    <t xml:space="preserve">B/ </t>
  </si>
  <si>
    <r>
      <rPr>
        <b/>
        <sz val="10"/>
        <rFont val="Tahoma"/>
        <family val="2"/>
      </rPr>
      <t>Strojno ručni iskop rova,</t>
    </r>
    <r>
      <rPr>
        <sz val="10"/>
        <rFont val="Tahoma"/>
        <family val="2"/>
      </rPr>
      <t xml:space="preserve"> s planiranjem rova, za polaganje cijevi (</t>
    </r>
    <r>
      <rPr>
        <b/>
        <sz val="10"/>
        <rFont val="Tahoma"/>
        <family val="2"/>
      </rPr>
      <t>vodovod i kanalizacija</t>
    </r>
    <r>
      <rPr>
        <sz val="10"/>
        <rFont val="Tahoma"/>
        <family val="2"/>
      </rPr>
      <t xml:space="preserve">) u terenu bez obzira na kategoriju. Dubina, širina i pokos strana iskopa rova su dani u nacrtima uzdužnog presjeka i detalja rova. Dno kanala isplanirati s točnošću od 3 cm. Sveukupan materijal odmah ukrcati u kamione i odvoziti na privremenu deponiju zbog ponovne ugradnje. </t>
    </r>
  </si>
  <si>
    <t xml:space="preserve">U stavci su uračunata i produbljenja rova za ugradnju blokova za usidrenje cijevi na lomovima, te proširenja i produbljenja za okna. Potrebno je predvidjeti i razupiranje rova za slučaj zaštite rova od mogućeg urušavanja. </t>
  </si>
  <si>
    <t>Strojni iskop obaviti uz pomoć pneumatskog alata, a iznimno ručno u blizini postojećih podzemnih instalacija. Sve troškove zbog eventualnog oštećenja nastalih uslijed neprimijenjene zaštite i nestručnog rada, snositi će izvoditelj radova. Posebno pažljivo izvoditi radove uz "živu" vodovodnu cijev koju treba štititi do završne montaže nove PEHD DN 50 cijevi.</t>
  </si>
  <si>
    <r>
      <t>Stavka uključuje i strojno zbijanje dna rova projektiranog kanala do potrebne zbijenosti od 10MN/m</t>
    </r>
    <r>
      <rPr>
        <vertAlign val="superscript"/>
        <sz val="10"/>
        <rFont val="Tahoma"/>
        <family val="2"/>
      </rPr>
      <t>2</t>
    </r>
    <r>
      <rPr>
        <sz val="10"/>
        <rFont val="Tahoma"/>
        <family val="2"/>
      </rPr>
      <t>, te čišćenje rova od obrušenog materijala u svim fazama radova. Obračun će se izvršiti u idealnom profilu (prema iskazu masa) bez priznavanja prekomjerno izvedenih količina iskopa.</t>
    </r>
  </si>
  <si>
    <r>
      <rPr>
        <b/>
        <sz val="10"/>
        <rFont val="Tahoma"/>
        <family val="2"/>
      </rPr>
      <t xml:space="preserve">Planiranje dna kanala nakon iskopa. </t>
    </r>
    <r>
      <rPr>
        <sz val="10"/>
        <rFont val="Tahoma"/>
        <family val="2"/>
      </rPr>
      <t>Obuhvaćeno planiranje dna kanala s točnošću +/-3 cm prema uzdužnom profilu. Kod složenih profila kanala planirati svaku projektiranu razinu zasebno. Planiranje proširenja kanala na mjestu okana.</t>
    </r>
    <r>
      <rPr>
        <sz val="10"/>
        <color indexed="10"/>
        <rFont val="Tahoma"/>
        <family val="2"/>
      </rPr>
      <t xml:space="preserve"> </t>
    </r>
    <r>
      <rPr>
        <sz val="10"/>
        <rFont val="Tahoma"/>
        <family val="2"/>
      </rPr>
      <t>Eventualna prekomjerna produbljenja kanala ispuniti kamenom sitneži 0/8 mm i zbiti strojno. Zbijenost podloge minimalno 20 MN/m</t>
    </r>
    <r>
      <rPr>
        <vertAlign val="superscript"/>
        <sz val="10"/>
        <rFont val="Tahoma"/>
        <family val="2"/>
      </rPr>
      <t>2</t>
    </r>
    <r>
      <rPr>
        <sz val="10"/>
        <rFont val="Tahoma"/>
        <family val="2"/>
      </rPr>
      <t>.</t>
    </r>
  </si>
  <si>
    <r>
      <rPr>
        <b/>
        <sz val="10"/>
        <rFont val="Tahoma"/>
        <family val="2"/>
      </rPr>
      <t>Dobava, doprema i polaganje u rov sitnog pijeska</t>
    </r>
    <r>
      <rPr>
        <sz val="10"/>
        <rFont val="Tahoma"/>
        <family val="2"/>
      </rPr>
      <t xml:space="preserve">, veličine frakcije 0-8mm za izradu posteljice ispod cjevovoda. Veličina zrna najviše 8,0mm. Pješčanu posteljicu nasuti u  dno rova debljine 10 cm. Prilikom izrade treba se pridržavati pada iz uzdužnog profila, tako da cijev po cijeloj dužini leži na podlozi, točno prema projektiranoj visini i nagibu. Zbijanje posteljice izvodi se pažljivo lakim strojem (žabom). </t>
    </r>
  </si>
  <si>
    <r>
      <t>Jedinična cijena stavke uključuje sav potreban rad i materijal i transporte za izvedbu opisanog rada. Zbijanje temeljnog tla u miješanim mat. treba izvršiti tako da se postigne stupanj zbijenosti u odnosu na standardni Proctorov postupak Sz = 100 % od maksimalne zbijenosti, odnosno modul stišljivosti Ms 20 N/mm</t>
    </r>
    <r>
      <rPr>
        <vertAlign val="superscript"/>
        <sz val="10"/>
        <rFont val="Tahoma"/>
        <family val="2"/>
      </rPr>
      <t>2</t>
    </r>
    <r>
      <rPr>
        <sz val="10"/>
        <rFont val="Tahoma"/>
        <family val="2"/>
      </rPr>
      <t>, ovisno o visini projektiranog nasipa.</t>
    </r>
  </si>
  <si>
    <t>0,1*20</t>
  </si>
  <si>
    <r>
      <rPr>
        <b/>
        <sz val="10"/>
        <rFont val="Tahoma"/>
        <family val="2"/>
      </rPr>
      <t xml:space="preserve">Dobava, doprema i polaganje u rov sitnog pijeska, </t>
    </r>
    <r>
      <rPr>
        <sz val="10"/>
        <rFont val="Tahoma"/>
        <family val="2"/>
      </rPr>
      <t>veličine frakcije 0-8mm za izradu posteljice i obloge za postojeće podzemne instalacije koje prolaze poprijeko iskopanog rova. Prosječna debljina sloja pijeska oko cijevi je cca 30cm. Debljina pjeska za ostale instalacije je cca 30cm po cjeloj širini rova na mjestu križanja postojećih i projektiranih cjevovoda. Jedinična cijena stavke uključuje sav potreban rad i materijal i transporte za izvedbu opisanog rada.</t>
    </r>
  </si>
  <si>
    <t>0,35*20</t>
  </si>
  <si>
    <r>
      <rPr>
        <b/>
        <sz val="10"/>
        <rFont val="Tahoma"/>
        <family val="2"/>
      </rPr>
      <t>Dobava, doprema i polaganje u rov pijeska,</t>
    </r>
    <r>
      <rPr>
        <sz val="10"/>
        <rFont val="Tahoma"/>
        <family val="2"/>
      </rPr>
      <t xml:space="preserve"> veličine frakcije 0-8mm, kao zamjenskog materijala  za zatrpavanje cijevi i to 30cm bočno i iznad tjemena cijevi. Zatrpavanje izvesti uz podbijanje ležaja i nabijanje. Na mjestima spojeva, nasipavanje izvesti nakon tlačne probe.</t>
    </r>
  </si>
  <si>
    <t>Obračun po m³ ugrađenog materijala u zbijenom stanju.</t>
  </si>
  <si>
    <t>6.</t>
  </si>
  <si>
    <r>
      <rPr>
        <b/>
        <sz val="10"/>
        <rFont val="Tahoma"/>
        <family val="2"/>
      </rPr>
      <t xml:space="preserve">Dovoz sa privremene deponije i zatrpavanje preostalog dijela rova do kolničke konstrukcije, </t>
    </r>
    <r>
      <rPr>
        <sz val="10"/>
        <rFont val="Tahoma"/>
        <family val="2"/>
      </rPr>
      <t xml:space="preserve"> materijalom iz iskopa. Kvalitetu materijala iz iskopa treba procjeniti na gradilištu i upisom u dnevnik, uz dopuštenje nadzornog inženjera, utvrditi korištenje za nasip. Zatrpavati u slojevima s polijevanjem vodom i pažljivim zbijanjem do sloja tampona. Slojevi mogu biti najviše 30cm. Maksimalni promjer frakcije 10 cm i to jednoliko zastupljene sve frakcije. Zatrpavanje prvog sloja izvesti ručno, a ostalo strojno. Na prometnim površinama modul stišljivosti posteljice mjeren kružnom pločom Ø30cm iznosi Ms 40MN/m</t>
    </r>
    <r>
      <rPr>
        <vertAlign val="superscript"/>
        <sz val="10"/>
        <rFont val="Tahoma"/>
        <family val="2"/>
      </rPr>
      <t>2</t>
    </r>
    <r>
      <rPr>
        <sz val="10"/>
        <rFont val="Tahoma"/>
        <family val="2"/>
      </rPr>
      <t>, što treba dokazati atestom.</t>
    </r>
  </si>
  <si>
    <t>a)</t>
  </si>
  <si>
    <t>materijal iz iskopa</t>
  </si>
  <si>
    <t>b)</t>
  </si>
  <si>
    <t>dovoz novog materijala</t>
  </si>
  <si>
    <t>7.</t>
  </si>
  <si>
    <r>
      <rPr>
        <b/>
        <sz val="10"/>
        <rFont val="Tahoma"/>
        <family val="2"/>
      </rPr>
      <t>Zaštita, osiguranje ili pridržavanje – podupiranje svih postojećih podzemnih instalacija,</t>
    </r>
    <r>
      <rPr>
        <sz val="10"/>
        <rFont val="Tahoma"/>
        <family val="2"/>
      </rPr>
      <t xml:space="preserve"> koje prolaze poprijeko iskopanog kanala ili koje vode paralelno s trasom. Osiguranje i podupiranje instalacijia izvesti prema uvjetima i uputama nadležne službe vlasnika instalacija. Po potrebi izraditi izvedbeno rješenje zaštite instalacija i ovjeriti ga kod nadzorne i ovlaštene službe.</t>
    </r>
  </si>
  <si>
    <t xml:space="preserve">Obračun po jednom križanju ili m' paralelne trase. </t>
  </si>
  <si>
    <t>križanja</t>
  </si>
  <si>
    <t>paralelno vođenje</t>
  </si>
  <si>
    <t>8.</t>
  </si>
  <si>
    <r>
      <rPr>
        <b/>
        <sz val="10"/>
        <rFont val="Tahoma"/>
        <family val="2"/>
      </rPr>
      <t xml:space="preserve">Utovar, odvoz i istovar viška iskopanog materijala, </t>
    </r>
    <r>
      <rPr>
        <sz val="10"/>
        <rFont val="Tahoma"/>
        <family val="2"/>
      </rPr>
      <t>uključivo i materijal iz cestovnog zastora na stalnu deponiju. Investitor nije u obvezi osigurati deponiju.  Jediničnom cijenom obuhvaćeno je grubo i fino planiranje deponije.</t>
    </r>
  </si>
  <si>
    <t>9.</t>
  </si>
  <si>
    <r>
      <rPr>
        <b/>
        <sz val="10"/>
        <rFont val="Tahoma"/>
        <family val="2"/>
      </rPr>
      <t>Dobava, doprema i postavljanje pocinčane trake</t>
    </r>
    <r>
      <rPr>
        <sz val="10"/>
        <rFont val="Tahoma"/>
        <family val="2"/>
      </rPr>
      <t xml:space="preserve"> dimenzija pop. presjeka 2,5x40 mm zbog detekcije vodovodne cijevi. Traka se provodi u okna (min. dužina 20cm), gdje ostaje slobodna i povijena prema dolje. Pocinčana traka postavlja se 5 - 10 cm iznad tjemena cijevi.</t>
    </r>
  </si>
  <si>
    <t>10.</t>
  </si>
  <si>
    <r>
      <rPr>
        <b/>
        <sz val="10"/>
        <rFont val="Tahoma"/>
        <family val="2"/>
      </rPr>
      <t xml:space="preserve">Dobava, doprema i postavljanje PVC signalne trake („VODOVOD“). </t>
    </r>
    <r>
      <rPr>
        <sz val="10"/>
        <rFont val="Tahoma"/>
        <family val="2"/>
      </rPr>
      <t>PVC traka postavlja se ispod tampona. Obračun po m postavljene trake.</t>
    </r>
  </si>
  <si>
    <t>11.</t>
  </si>
  <si>
    <r>
      <rPr>
        <b/>
        <sz val="10"/>
        <rFont val="Tahoma"/>
        <family val="2"/>
      </rPr>
      <t>Dobava, doprema i postavljanje PVC signalne trake („KANALIZACIJA“).</t>
    </r>
    <r>
      <rPr>
        <sz val="10"/>
        <rFont val="Tahoma"/>
        <family val="2"/>
      </rPr>
      <t xml:space="preserve"> PVC traka postavlja se ispod tampona. Obračun po m postavljene trake.</t>
    </r>
  </si>
  <si>
    <t>UKUPNO: B/ZEMLJANI RADOVI</t>
  </si>
  <si>
    <t>D/</t>
  </si>
  <si>
    <t>VODOVOD</t>
  </si>
  <si>
    <t>Obračun po metru montirane cijevi.</t>
  </si>
  <si>
    <r>
      <rPr>
        <b/>
        <sz val="10"/>
        <rFont val="Tahoma"/>
        <family val="2"/>
      </rPr>
      <t>Izvršenje tlačne probe</t>
    </r>
    <r>
      <rPr>
        <sz val="10"/>
        <rFont val="Tahoma"/>
        <family val="2"/>
      </rPr>
      <t xml:space="preserve"> na cjevovodu (voda) ispitnim tlakom 10 bara. Dionice za provođenje tlačne probe treba odrediti tako da se olakša daljnju montažu cijevi, sve u dogovoru s nadzornim inženjerom. Tlačnu probu provesti u skladu s propisima DIN 4279. Pod izvršenjem tlačne probe podrazumijeva se izvršenje prethodnog ispitivanja, glavnog i skupnog ispitivanja. </t>
    </r>
  </si>
  <si>
    <t>Prije početka provođenja tlačne probe cijevi moraju biti usidrene i djelomično zatrpane (sve osim spojnih glava), a krajevi usidreni potrebnim podupiranjem i ukrućivanjem. Svi spojevi moraju biti slobodni radi mogućnosti vizuelne kontrole. O svakoj izvršenoj tlačnoj probi (po dionici) potrebno je sastaviti zapisnik o izvršenoj tlačnoj probi.</t>
  </si>
  <si>
    <t>Jedinična cijena izvršenja tlačne probe sadrži sav potreban materijal za provođenje tlačne probe (najmanje 2 manometra s potrebnim atestom, kuglaste slavine, brtve i drugi potreban materijal), potrebnu količinu vode (kvaliteta vode je onakva kakva se koristi za piće), popravak eventualnih neispravnosti.</t>
  </si>
  <si>
    <t>Obračun po m' cjevovoda.</t>
  </si>
  <si>
    <t>voda                                                      m'</t>
  </si>
  <si>
    <r>
      <rPr>
        <b/>
        <sz val="10"/>
        <rFont val="Tahoma"/>
        <family val="2"/>
      </rPr>
      <t>Dezinfekciju vodoopskrbnog cjevovoda</t>
    </r>
    <r>
      <rPr>
        <sz val="10"/>
        <rFont val="Tahoma"/>
        <family val="2"/>
      </rPr>
      <t xml:space="preserve"> treba provesti rastopinom klorne lužine (0,35 l/m</t>
    </r>
    <r>
      <rPr>
        <vertAlign val="superscript"/>
        <sz val="10"/>
        <rFont val="Tahoma"/>
        <family val="2"/>
      </rPr>
      <t>3</t>
    </r>
    <r>
      <rPr>
        <sz val="10"/>
        <rFont val="Tahoma"/>
        <family val="2"/>
      </rPr>
      <t xml:space="preserve"> vode) u svemu prema uputstvima nadležnih institucija (ZZJZ).</t>
    </r>
  </si>
  <si>
    <t>SANITARNA KANALIZACIJA</t>
  </si>
  <si>
    <t>BETONSKI I SLIČNI RADOVI</t>
  </si>
  <si>
    <t>Dobava, doprema i izvedba podloge ispod okana te iznad cijevi na dijelu trase betonom C12/15,  debljine 10 cm.</t>
  </si>
  <si>
    <t>Stavka uključuje sav rad, sredstva, materijal i transport potrebne za izvedbu.</t>
  </si>
  <si>
    <r>
      <t>Obračun po m</t>
    </r>
    <r>
      <rPr>
        <vertAlign val="superscript"/>
        <sz val="10"/>
        <rFont val="Tahoma"/>
        <family val="2"/>
      </rPr>
      <t>3</t>
    </r>
    <r>
      <rPr>
        <sz val="10"/>
        <rFont val="Tahoma"/>
        <family val="2"/>
      </rPr>
      <t>.</t>
    </r>
  </si>
  <si>
    <t>Dobava, doprema i izvedba zaštite cijevi u plitko izvedenom rovu (uzdužni presjek u nacrtnoj dokumentaciji). Zaštita se izvodi izvedbom betonskog ležaja i arm.betonskog svoda betonom C16/20,  debljin 15 cm. Armatura je  Q131.</t>
  </si>
  <si>
    <t>kg</t>
  </si>
  <si>
    <t>Dobava, doprema i izvedba AB vijenca PEHD okna debljine 15 cm i  radijusa 60 cm i AB ploče PEHD okna debljine 20 cm i radijusa 48 cm, za ugradnju lj.ž. poklopca, betonom C25/30. U cijenu stavke ugradnju lj.ž.okruglih poklopaca poklopaca koji su predmet posebne stavke.</t>
  </si>
  <si>
    <t>U jediničnoj cijeni stavke obuhvaćeni su svi potrebni materijali, radovi, pomoćna sredstva i transport za kompletnu izvedbu.</t>
  </si>
  <si>
    <t xml:space="preserve">Obračun je po m3 betona za 3 okna komplet. </t>
  </si>
  <si>
    <t>ukupno</t>
  </si>
  <si>
    <t>DOBAVA I UGRADNJA KANALIZACIJSKOG MATERIJALA I OPREME</t>
  </si>
  <si>
    <t>Cijene koje se odnose na materijal i opremu u sebi trebaju sadržavati:</t>
  </si>
  <si>
    <t xml:space="preserve">* vrijednost opreme i materijala s troškovima transporta i osiguranja do gradilišne deponije </t>
  </si>
  <si>
    <t>* cijena obuhvaća i sav potrebni spojni, brtveni i ostali materijal za postavljanje pojedine opreme i materijala u položaj za upotrebu i ispravno funkcioniranje</t>
  </si>
  <si>
    <t>* za uvoznu opremu cijena treba sadržavati i carinu</t>
  </si>
  <si>
    <t>Izvoditelj radova treba kontrolna ispitivanja izvršiti preko akreditiranog laboratorija za metodu ispitivanja tjemene nosivosti, za sve gravitacijske cijevi kolektora i priključaka.  Uzimanje uzoraka izvršiti po naputku metode ispitivanja obavezno uz prisustvo nadzornog inženjera. Vrši se po jedno ispitivanje za svaku vrstu materijala i za svaki profil  i to iz prve dopreme materijala na gradilište kako bi se dobio rezultat prije same ugradnje.</t>
  </si>
  <si>
    <t>* certifikate za materijal i opremu te priručnike za montažu opreme, održavanje i servisiranje (na jeziku zemlje proizvođača opreme i prijevod na hrvatski jezik).</t>
  </si>
  <si>
    <t>* garancijske listove</t>
  </si>
  <si>
    <t>Od dobave materajala na gradilišnu deponiju do ugradnje potrebno je sav materijal ispravno skladištiti u skladu s uputama Proizvođača.</t>
  </si>
  <si>
    <t>Pod montažom opreme uključeno je:</t>
  </si>
  <si>
    <t xml:space="preserve">* zapisničko preuzimanje opreme na deponiji (privremena deponija) od strane dobavljača, kao i propisno skladištenje na odgovarajućoj gradilišnoj deponiji uz zapisnik potpisan od dobavljača </t>
  </si>
  <si>
    <t>* doprema pojedinog komada opreme ili drugih dijelova od deponije gradilišta do mjesta ugradnje opreme</t>
  </si>
  <si>
    <t>* ugradnja opreme u ispravni položaj sa dovođenjem u funkciju te puštanjem u probni rad</t>
  </si>
  <si>
    <r>
      <t xml:space="preserve">Dobava, prijevoz, isporuka i ugradnja </t>
    </r>
    <r>
      <rPr>
        <b/>
        <sz val="10"/>
        <rFont val="Tahoma"/>
        <family val="2"/>
      </rPr>
      <t>kanalizacijskih cijevi od termoplastičnih materijala, prema normi:</t>
    </r>
  </si>
  <si>
    <t>HRN EN 13476-1 2007 ili jednakovrijedno i HRN EN 13476-3 2009 ili jednakovrijedno za plastični cijevni sustav za netlačnu podzemnu odvodnju i kanalizaciju od PVC-U, PP I PE cijevi s glatkom unutrašnjom i profiliranom vanjskom površinom koje se spajaju isključivo sa spojnicom i dvije gumene brtve minimalne tjemene nosivosti SN 8.</t>
  </si>
  <si>
    <r>
      <t xml:space="preserve">HRN EN 1401-1 2009 ili jednakovrijedno za plastični cijevi sustav za netlačnu podzemnu odvodnju i kanalizaciju PVC-U cijevi koje se spajaju isključivo na kolčak s jednom gumenom brtvom minimalne tjemene nosivosti </t>
    </r>
    <r>
      <rPr>
        <b/>
        <sz val="10"/>
        <rFont val="Tahoma"/>
        <family val="2"/>
      </rPr>
      <t>SN 8.</t>
    </r>
  </si>
  <si>
    <t>U pravilu duljina cijevi je 6,00 m, a ona može iznositi više ili manje što će se definirati odabirom vrste materijala i ponuđenim proizvodom.</t>
  </si>
  <si>
    <t xml:space="preserve">Način spajanja cijevi međusobno i na revizijsko okno mora osiguravati trajnu vodonepropusnost svih spojeva. </t>
  </si>
  <si>
    <t>Uz cijevi nabaviti i dopremiti sav potreban spojni i brtveni materijal za spajanje cijevi međusobno i na okna te potrebne alate za montažu prema uputama Proizvođača.</t>
  </si>
  <si>
    <t>Napomena: U ovom projektu su predviđene:
* PEHD-a (polietilen visoke gustoće) HRN EN 13476-1 2007 ili jednakovrijedno i HRN EN 13476-3 2009 ili jednakovrijedno koje se spajaju isključivo sa spojnicom i dvije gumene brtve tjemene nosivosti SN 8, izvana rebraste, unutra glatke. Minimalna debljina stijenke iznosi za DN 250: 18 mm. Cijevi se spajaju spojnicama prema standardu EN 681-1 s središnjim graničnikom i dvije gumene brtve. Utori vanjske površine cijevi služe kao utori za brtve.</t>
  </si>
  <si>
    <t xml:space="preserve">Obračun po 1 m' dobavljene cijevi, komplet s spojnim i brtvenim materijalom za kompletno spajanje cijevi i betonskih okana. </t>
  </si>
  <si>
    <r>
      <t>Napomena:</t>
    </r>
    <r>
      <rPr>
        <sz val="10"/>
        <rFont val="Tahoma"/>
        <family val="2"/>
      </rPr>
      <t xml:space="preserve"> Izvoditelj radova može ugraditi jednakovrijedni materijal, istih ili boljih tehničkih karakteristika i kvalitete, uz uvjet da su u skladu sa navedenim normama i načinom spajanja. </t>
    </r>
  </si>
  <si>
    <t>1.1.</t>
  </si>
  <si>
    <t xml:space="preserve">Kanalizacijske cijevi komplet, sa spojnim i brtvenim materijalom za spajanje cijevi međusobno. </t>
  </si>
  <si>
    <t xml:space="preserve">DN 250 mm </t>
  </si>
  <si>
    <t>Ponuđeni proizvod:</t>
  </si>
  <si>
    <t>Tip:_____________________________</t>
  </si>
  <si>
    <t>Proizvođač:______________________</t>
  </si>
  <si>
    <t>Zemlja porijekla:____________________</t>
  </si>
  <si>
    <t>Dobava i montaža polietilenskih (PE) revizijskih okana i okruglog poklopca svjetlog otvora Ø620 mm. unutarnjeg promjera  DN800 mm za fekalnu odvodnju. Zbog osiguranja vodonepropusnosti svi elementi okna moraju biti izrađeni tehnikom roto lijeva i tvornički zavareni. Završetak okna izveden je s konusnim nastavkom svijetlog otvora DN625 mm. Cijevni priključci izvode se u bazi okna tvornički zavareni od spojnica prema promjeru i kutu određenom projektom. Okna trebaju biti sukladna svim zahtjevima HRN EN 13598-2:2009. Okno treba biti ispitano i vodonepropusno u skladu s normom HRN EN 1277. Obodne čvrstoće minimalno SN2 ispitano prema HRN EN ISO 9969. Obračun po komadu.</t>
  </si>
  <si>
    <t>h=2,0 m</t>
  </si>
  <si>
    <t>h=1,3 m</t>
  </si>
  <si>
    <t>h=0,8 m</t>
  </si>
  <si>
    <t>Dobava, prijevoz, isporuka i ugradnja kanalizacijskih poklopaca od nodularnog lijeva.</t>
  </si>
  <si>
    <t>Poklopac s okvirom se sastoji od kvadratnog okvira s okruglim poklopcem svjetlog otvora Ø600 mm.</t>
  </si>
  <si>
    <t>Poklopac mora zadovoljavati Hrvatske norme i klasu D400, prema europskoj normi EN124 ili jednakovrijedno.</t>
  </si>
  <si>
    <t>Poklopac s okvirom je predviđen za normalan intenzitet prometa pri prometnom opterećenju od 400 kN.</t>
  </si>
  <si>
    <t>Na poklopcu mora biti naziv KANALIZACIJA.</t>
  </si>
  <si>
    <t>Okvir poklopca izrađen je tako da se prilikom ugradnje prekriva završnim slojem asfalta, betona i sl. (nakon ugradnje kompletnog poklopca s okvirom na cesti je vidljiv samo kružni rub okvira i poklopac).</t>
  </si>
  <si>
    <t>Ležište poklopca na okviru mora biti izrađeno od umjetne mase (elastomera) tako da poklopac potpuno naliježe na okvir, bez mogućnosti pomaka i lupanja kada prolazi vozilo. Poklopac je šarkama povezan s okvirom, a visina okvira je minimalno 100 mm. Osim toga poklopac mora biti opremljen sustavom samozabravljivanja čime se onemogućuje otvaranje tj. izlijetanje poklopca.</t>
  </si>
  <si>
    <t xml:space="preserve">Ponuditelj je dužan priložiti izjavu o sukladnost izdanu od ovlaštene kuće u RH. </t>
  </si>
  <si>
    <t xml:space="preserve">Obračun po 1 dobavljenom poklopcu s pripadajućim okvirom. </t>
  </si>
  <si>
    <r>
      <t xml:space="preserve">Poklopac svjetlog otvora Ø600 mm, klase nosivosti D400, </t>
    </r>
    <r>
      <rPr>
        <b/>
        <sz val="10"/>
        <rFont val="Tahoma"/>
        <family val="2"/>
      </rPr>
      <t>bez ventilacijskih otvora</t>
    </r>
    <r>
      <rPr>
        <sz val="10"/>
        <rFont val="Tahoma"/>
        <family val="2"/>
      </rPr>
      <t>.</t>
    </r>
  </si>
  <si>
    <t>Izrada spoja kanalizacijskog ogranka na postojeći kanalizacijski cjevovod, na kanalizacijsko okno označeno u grafičkom dijelu dokumentacije. Spoj obraditi vodonepropusno u svemu prema uputi i uvjetima komunalnog društva. Obračun je po komadu izvedenog spoja.</t>
  </si>
  <si>
    <t>spoj komad</t>
  </si>
  <si>
    <t xml:space="preserve">Završno ispitivanje kanalizacije na vodonepropusnost. </t>
  </si>
  <si>
    <t>Završno ispitivanje izgrađene kanalizacije na vodonepropusnost, zajedno sa kontrolnim oknima. Jedinična cijena stavke uključuje sav potreban rad, materijal i pomoćna sredstva za izvedbu opisanog rada. Ispitivanje vrši  akreditirani laboratorij osposobljen prema zahtjevima norme HRN EN ISO/IEC 17025:2000 “V” postupkom (ispitivanje vodom)  prema normi za Polaganje i ispitivanje kanalizacijskih cjevovoda (HRN EN 1610).  Ako cjevovod ne zadovoljava ispitne zahtjeve Izvođač je dužan sanirati cjevovod te ponoviti ispitivanje. Sva višekratna ispitivanja neće se posebno obračunavati, već svako drugo i daljnje ispitivanje ide na teret Izvoditelja radova. Završno izvješće mora biti ovjereno od laboratorija koji je akreditiran za provedbu ispitivanja.</t>
  </si>
  <si>
    <r>
      <t>Obračun po m</t>
    </r>
    <r>
      <rPr>
        <sz val="10"/>
        <rFont val="Symbol"/>
        <family val="1"/>
      </rPr>
      <t>¢</t>
    </r>
    <r>
      <rPr>
        <sz val="10"/>
        <rFont val="Tahoma"/>
        <family val="2"/>
      </rPr>
      <t xml:space="preserve"> izvedene stavke.</t>
    </r>
  </si>
  <si>
    <t xml:space="preserve">Snimanje izvedenog kolektora robot-kamerom. </t>
  </si>
  <si>
    <t>Snimanje kolektora robot – kamerom nakon polaganja i zatrpavanja rova, a prije završne obrade terena, robot-kamerom. Detekciju stanja vršiti prema zahtjevima norme HRN EN 13508-2/AC:2007. Na snimku (izvješću) ne smije biti materijala u cjevovodu. Ukoliko ga ima snimanje treba ponoviti na trošak Izvoditelja. Jedinična cijena stavke uključuje sve potrebne terenske i uredske radove za izradu kompletnog elaborata. Izvješće treba biti pregledano i ovjereno od strane nadzornog inženjera.</t>
  </si>
  <si>
    <t>OSTALI  RADOVI</t>
  </si>
  <si>
    <t>REKAPITULACIJA:</t>
  </si>
  <si>
    <t>PRIPREMNI, PREDHODNI I ZAVRŠNI RADOVI</t>
  </si>
  <si>
    <t>UKUPNO</t>
  </si>
  <si>
    <t>KN</t>
  </si>
  <si>
    <t xml:space="preserve">D/ </t>
  </si>
  <si>
    <t>UKUPNO VODOVOD</t>
  </si>
  <si>
    <t>UKUPNO SANITARNA KANALIZACIJA</t>
  </si>
  <si>
    <t>SVEUKUPNO</t>
  </si>
  <si>
    <t>VODOVOD I KANALIZACIJA</t>
  </si>
  <si>
    <t>UKUPNO: C/ VODOVOD</t>
  </si>
  <si>
    <t>D1/</t>
  </si>
  <si>
    <t>D2/</t>
  </si>
  <si>
    <t>D3/</t>
  </si>
  <si>
    <t xml:space="preserve">C/ </t>
  </si>
  <si>
    <t xml:space="preserve">D3/ </t>
  </si>
  <si>
    <t>UKUPNO: D/ SANITARNA KANALIZACIJA</t>
  </si>
  <si>
    <t>Redni broj</t>
  </si>
  <si>
    <t>Opis</t>
  </si>
  <si>
    <t>Mjera</t>
  </si>
  <si>
    <t>Količina</t>
  </si>
  <si>
    <t xml:space="preserve"> Jedinična cijena </t>
  </si>
  <si>
    <t xml:space="preserve">Ukupna cijena </t>
  </si>
  <si>
    <t>kabelski kanal na poprečnom prekopu ceste</t>
  </si>
  <si>
    <t>P</t>
  </si>
  <si>
    <t>prekop</t>
  </si>
  <si>
    <t>kabel Z</t>
  </si>
  <si>
    <t>Betonski stup 9m</t>
  </si>
  <si>
    <t>na zraku</t>
  </si>
  <si>
    <t>konzola L = 0,5m</t>
  </si>
  <si>
    <t>ekstenzija V = 1,5m</t>
  </si>
  <si>
    <t>ukupno svjetiljki</t>
  </si>
  <si>
    <t>A)</t>
  </si>
  <si>
    <t>GRAĐEVINSKI MATERIJAL I RADOVI</t>
  </si>
  <si>
    <t>pločnik / nogostup</t>
  </si>
  <si>
    <t>1-1</t>
  </si>
  <si>
    <t>plocnik</t>
  </si>
  <si>
    <t>kabel K</t>
  </si>
  <si>
    <t>FeZn 4m</t>
  </si>
  <si>
    <t>podzemno</t>
  </si>
  <si>
    <t>konzola L = 1m</t>
  </si>
  <si>
    <t>ekstenzija+konz V = 1,5m</t>
  </si>
  <si>
    <t>cesta</t>
  </si>
  <si>
    <t>2-2</t>
  </si>
  <si>
    <t>FeZn 5m</t>
  </si>
  <si>
    <t>Iskolčenje trase kabelskog kanala</t>
  </si>
  <si>
    <t>FeZn 7m</t>
  </si>
  <si>
    <t>Strojno rezanje asfalta ili betona, bez obzira na debljinu.</t>
  </si>
  <si>
    <t>širina[cm]</t>
  </si>
  <si>
    <t>dubina[cm]</t>
  </si>
  <si>
    <t>duljina[m]</t>
  </si>
  <si>
    <t>ukupno:</t>
  </si>
  <si>
    <t>Razbijanje asfalta ili betona, uključno utovar i odvoz na mjesnu deponiju.</t>
  </si>
  <si>
    <r>
      <t>m</t>
    </r>
    <r>
      <rPr>
        <vertAlign val="superscript"/>
        <sz val="10"/>
        <rFont val="Calibri"/>
        <family val="2"/>
      </rPr>
      <t>2</t>
    </r>
  </si>
  <si>
    <t>Strojni iskop bez obzira na kategoriju zemljišta sa odlaganjem 0,5 m od ruba iskopa. Obračun se vrši kubaturom u sraslom stanju s vertikalnim stranicama iskopa. (skošenja iskopa nastala iskopom ili zadana projektom ugraditi u jedničnu cijenu).</t>
  </si>
  <si>
    <r>
      <t>m</t>
    </r>
    <r>
      <rPr>
        <vertAlign val="superscript"/>
        <sz val="10"/>
        <rFont val="Calibri"/>
        <family val="2"/>
      </rPr>
      <t>3</t>
    </r>
  </si>
  <si>
    <t>+</t>
  </si>
  <si>
    <r>
      <t>Dobava i polaganje pijeska 0-4 mm u kabelski kanal  u dva sloja. Obračun po m</t>
    </r>
    <r>
      <rPr>
        <vertAlign val="superscript"/>
        <sz val="10"/>
        <rFont val="Arial CE"/>
        <family val="0"/>
      </rPr>
      <t>3</t>
    </r>
    <r>
      <rPr>
        <sz val="10"/>
        <rFont val="Arial CE"/>
        <family val="2"/>
      </rPr>
      <t xml:space="preserve"> ugrađenog materijala.</t>
    </r>
  </si>
  <si>
    <t>Dobava i postavljanje savitljivih PVC cijevi</t>
  </si>
  <si>
    <t xml:space="preserve"> - cijevi Φ 110 mm</t>
  </si>
  <si>
    <t xml:space="preserve">m </t>
  </si>
  <si>
    <t xml:space="preserve">Dobava i postavljanje savitljivih PVC cijevi i odstojnika  na izvedenu podlogu. </t>
  </si>
  <si>
    <t xml:space="preserve"> - cijevi Φ 160 mm</t>
  </si>
  <si>
    <t>Dobava i ugradnja betona s potrebnom dokumentacijom za dokaz kvalitete ugrađenog (u svemu prema hrvatskim normama):</t>
  </si>
  <si>
    <t xml:space="preserve"> - Klasa betona C16/20</t>
  </si>
  <si>
    <r>
      <t>m</t>
    </r>
    <r>
      <rPr>
        <vertAlign val="superscript"/>
        <sz val="10"/>
        <rFont val="Calibri"/>
        <family val="2"/>
      </rPr>
      <t>3</t>
    </r>
  </si>
  <si>
    <t>Dobava i ugradnja zamjenskog materijala  (jalovina) zbijen na potrebnu zbijenost (modul zbijenosti iskazan u nacrtima poprečnih presjeka)</t>
  </si>
  <si>
    <t>Dobava i ugradnja asfalta u jednom sloju s potrebnom dokumentacijom za dokaz kvalitete ugrađenog asfalta debljine:
BNS 32 (d=6cm)</t>
  </si>
  <si>
    <t>Dobava i ugradnja asfalta, habajućeg sloja, u jednom sloju s potrebnom dokumentacijom za dokaz kvalitete, debljine 4 cm</t>
  </si>
  <si>
    <t>Dobava i ugradnja betonske stabilizacije s potrebnom dokumentacijom za dokaz kvalitete, debljine 10 cm</t>
  </si>
  <si>
    <t xml:space="preserve"> - Klasa betona C12/15</t>
  </si>
  <si>
    <t>Dobava, doprema i strojna ugradnja drobljenog kamena promjera zrna od 0 do 63 mm, s nabijanjem do potrebne zbijenosti</t>
  </si>
  <si>
    <t xml:space="preserve">Odvoz viška materijala  s utovarom istog u kamion. Odvoz na javni deponij. Stavka obuhvaća i fino čišćenje površine-dovođenje u prvobitno stanje gdje je bio odložen materijal od iskopa. Obračun se vrši za materijal u sraslom stanju. </t>
  </si>
  <si>
    <t>Iskop i izrada temelja za sidrenje čeličnih stupova visine 8m, dimenzije temelja su 1,3x1,3x0,8m. Klasa čvrstoće betona je C20/25 (odgovara MB 25). Čelik za armiranje betona temelja je B500B prema HRN EN 10080 (približno odgovara RA 400/500 i MAR 500/560).
temelja je B500B prema HRN EN 10080 (približno odgovara RA 400/500 i MAR 500/560).</t>
  </si>
  <si>
    <t>UKUPNO - A) GRAĐEVINSKI MATERIJAL I RADOVI:</t>
  </si>
  <si>
    <t>B)</t>
  </si>
  <si>
    <t>ELEKTROMATERIJAL I RADOVI</t>
  </si>
  <si>
    <t>stup 9m</t>
  </si>
  <si>
    <t>stup 8m</t>
  </si>
  <si>
    <t>stup 7m</t>
  </si>
  <si>
    <t>stup 5m</t>
  </si>
  <si>
    <t xml:space="preserve">Ožičenje, doprema i montaža svjetiljke JR, 
ožičenje kabelom 3(4)x2,5 mm2, spajanje na razdjelnicu u stupu, međusobno spajanje svjetiljki u tunelu. Stavka obuhvaća raznošenje po gradilištu, spajanje i montažu odnosno kompletan rad kao i sve pripomoći npr. autokošara i sl. 
</t>
  </si>
  <si>
    <t xml:space="preserve">Dobava i polaganje/provlačenje podzemnog energetskog kabela NAYY-O, 4x16RM+2,5RE 0,6/1kV.. Stavka obuhvaća prijevoz i raznošenje po gradilištu uzduž trase, polaganje kabela na pripremljenu posteljicu ili provlačenje kroz PEHD cijevi DIN do 110 mm. </t>
  </si>
  <si>
    <t>Dobava i polaganje PVC trake za upozorenje, "POZOR ENERGETSKI KABEL", širine 120 mm, debljine 0.15 mm. Traka se polaže prema nacrtima presjeka kabelskih kanala.</t>
  </si>
  <si>
    <t>P-P: 3x traka puta dužina</t>
  </si>
  <si>
    <t>1-1: 2x traka puta dužina</t>
  </si>
  <si>
    <t>2-2: 2x traka puta dužina</t>
  </si>
  <si>
    <t>3-3: 2x traka puta dužina</t>
  </si>
  <si>
    <t>SUMA</t>
  </si>
  <si>
    <t>Dobava i polaganje PVC trake za upozorenje, "POZOR TK KABEL", širine 120 mm, debljine 0.15 mm. Traka se polaže prema nacrtima presjeka kabelskih kanala.</t>
  </si>
  <si>
    <t>Izrada uzemljenja nul vodiča sa svim potrebnim sitnim materijalom</t>
  </si>
  <si>
    <r>
      <t>Dobava i montaža LED svjetiljke za cestovnu rasvjetu, ukupne snage sistema do maksim</t>
    </r>
    <r>
      <rPr>
        <sz val="9"/>
        <rFont val="Calibri"/>
        <family val="2"/>
      </rPr>
      <t>alno 13.2W, sa minimalnim ili boljim karakteristikama od sljedećih:</t>
    </r>
  </si>
  <si>
    <t>- tijelo svjetiljke od aluminija s pokrovom optike od ravnog transparentnog stakla ili polikarbonata</t>
  </si>
  <si>
    <t>- svjetlosna iskoristivost svjetiljke (LOR faktor) 88%</t>
  </si>
  <si>
    <t>- efikasnost svjetiljke 106lm/W, svjetlosni tok LED izvora minimalno 1600lm</t>
  </si>
  <si>
    <t>- korelirana temperatura nijanse bijelog svjetla 3000 K</t>
  </si>
  <si>
    <t>- CRI  indeks – indeks uzvrata boje minimalno 80</t>
  </si>
  <si>
    <t>- životni vijek minimalno 100 000 sati pri 80% svjetlosnog toka</t>
  </si>
  <si>
    <t>- rad u temperaturnom području -20°C do +35°C</t>
  </si>
  <si>
    <t>- kompletna zaštita svjetiljke IP66, IK09</t>
  </si>
  <si>
    <t>- električna klasa zaštite II, prenaponska zaštita 10 kV (Imax=10kA)</t>
  </si>
  <si>
    <t>- svjetiljke moraju imati mogućnost zamjene samog LED izvora svjetlosti (LED modula)</t>
  </si>
  <si>
    <t>- svjetiljka treba imati certifikat ENEC i CE</t>
  </si>
  <si>
    <t>- predspoj sa automatskom autonomnom regulacijom snage u 5 intervala/3 razine rasvjetljenosti (ukupna ušteda energije 32%)</t>
  </si>
  <si>
    <t>-svjetiljka se mora montirati na stup ili konzolu promjera 60mm bez upotrebe dodatnog adaptera za montažu na iste</t>
  </si>
  <si>
    <t>ZONA ZAŠTITE SVJETLOSNOG OKOLIŠA U SKLADU S CIE NORMAMA E2 -&gt; ULOR 0-2,5%</t>
  </si>
  <si>
    <t>Svjetiljka treba zadovoljiti zahtjeve prema svjetlotehničkom proračunu za ceste klase P4 prema normi HRN EN 13201-2:2016 uz dolje navedene parametre proračuna koji se dostavlja na CD-u zajedno s ldt ili ies datotekom svjetiljke:</t>
  </si>
  <si>
    <t>dvosmjerni promet</t>
  </si>
  <si>
    <t>broj voznih traka: 1</t>
  </si>
  <si>
    <t>Obloga ceste: R3</t>
  </si>
  <si>
    <t>q0: 0,07</t>
  </si>
  <si>
    <t>Širina ceste: 3,5m</t>
  </si>
  <si>
    <t>Visina izvora svjetla: 4,0m</t>
  </si>
  <si>
    <t>Razmak između svjetiljki: 20m</t>
  </si>
  <si>
    <t>Udaljenost svjetiljke od ruba kolnika:  -0,0m</t>
  </si>
  <si>
    <t>Nagib svjetiljke: 0 stupnjeva</t>
  </si>
  <si>
    <t>Faktor održavanja: 0,8</t>
  </si>
  <si>
    <t>Tip:__________________________________</t>
  </si>
  <si>
    <t>Proizvođač:____________________________</t>
  </si>
  <si>
    <t>Dobava i montaža čeličnog usadnog cijevnog stupa(sa konzolom) ukupne visine H = 4 m, stup mora imati antikorozivnu zaštitu izvana i iznutra, mora biti opremljen vratima, letvicom za ovjes stupne razdjelnice, stupnom razdjelnicom, vijkom za uzemljenje izvana i iznutra</t>
  </si>
  <si>
    <t>metara</t>
  </si>
  <si>
    <t>Traka pocinčana 30x4 mm (u kabelskom kanalu)</t>
  </si>
  <si>
    <t>kabel zemlja</t>
  </si>
  <si>
    <t>broj stupova x 2m</t>
  </si>
  <si>
    <t>1 kom svakih 50m</t>
  </si>
  <si>
    <t>1 kom/stupu</t>
  </si>
  <si>
    <t>Spojnica križna za pocinčanu traku, vruće cinčana, sa tri pločice 3 mm 60x60 mm</t>
  </si>
  <si>
    <t>Cijev PEHD d=50 mm - 10 bara
(četiri cijevi duž trase)</t>
  </si>
  <si>
    <t>Dobava i ugradnja kabelskog zdenca
tip kao MZ-D0</t>
  </si>
  <si>
    <t>Dobava i ugradnja kabelskog zdenca
tip kao MZ-D1</t>
  </si>
  <si>
    <t>Dobava i izrada kabelskih završetaka za plastične kabele bez armature 1kV za presjek vodiča 4x10-35mm2 kao  sukladno sljedećim karakteristikama: toplo skupljajući materijal. Stavka uključuje i dobavu i ugradnju kabelskih stopica aluminij-bakar, cijevna, presjek vodiča 25 mm², promjer priključnog vijka 8 mm, šesterokutno prešanje;</t>
  </si>
  <si>
    <t>broj novih FeZn stupova*2</t>
  </si>
  <si>
    <t>Polaganje čelične pocinčane trake (Fe/Zn traka) "na nož" (sjekomice) dimenzije 30x4 mm u kanal s razmatanjem i ispravljanjem trake</t>
  </si>
  <si>
    <t>Spajanje uzemljenja na Fe-stupovima, stavka obuhvaća sva dodatna prilagođavanja koja su i dodatno spajanje  prijelaznim spojnicama neophodno za pravilno priključenje trake za uzemljenje, otvor na stupu uvijek mora gledati prema prilaznom pločniku</t>
  </si>
  <si>
    <t>Priključna pločica sa osiguračem, predviđena za ugradnju i spajanje u stup javne rasvjete. Sa zaštitom od direktnog dodira, predviđena za prihvat četiri kabela  presjeka do 25 mm2.
Kao tip PVE 4/25-2, Modelarstvo Stanovnik ili jednakovrijedna.</t>
  </si>
  <si>
    <t>Dobava ugradnja i spajanje tipske kabelske spojnice 1 KV, 4X10-25 mm</t>
  </si>
  <si>
    <t>UKUPNO - B) ELEKTROMATERIJAL I RADOVI:</t>
  </si>
  <si>
    <t>C)</t>
  </si>
  <si>
    <t>MJERENJA</t>
  </si>
  <si>
    <t>Ispitivanje električnih instalacija sustava javne rasvjete prema važećoj zakonskoj regulativi
-otpor izolacije vodiča
neprekinutost zaštitnog vodiča
-povezanost metalnih masa
-otpor uzemljenja
-zaštita od indirektnog dodira</t>
  </si>
  <si>
    <t>kompl.</t>
  </si>
  <si>
    <t>Svjetlotehnička mjerenja sjajnosti (luminacije) na prometnoj površini prema HRN EN 13201-4, te izdavanje zapisnika.</t>
  </si>
  <si>
    <t>UKUPNO - D) MJERENJA</t>
  </si>
  <si>
    <t>ZAOKRUŽENO</t>
  </si>
  <si>
    <t>CESTA I OBORINSKA ODVODNJA</t>
  </si>
  <si>
    <t>VRSTA PROJEKTA:</t>
  </si>
  <si>
    <t>NAZIV PROJEKTA:</t>
  </si>
  <si>
    <t>GRAĐEVINA:</t>
  </si>
  <si>
    <t>Izgradnja kolno pješačkog prilaza KPP18 na k.č.8899/44 k.o. Punat</t>
  </si>
  <si>
    <t>INVESTITOR:</t>
  </si>
  <si>
    <t xml:space="preserve">OPĆINA PUNAT
Novi Put 2, 51521 Punat
OIB: 31032803983
</t>
  </si>
  <si>
    <t>RAZINA OBRADE:</t>
  </si>
  <si>
    <t>GLAVNI PROJEKT</t>
  </si>
  <si>
    <t>SADRŽAJ:</t>
  </si>
  <si>
    <t>GLAVNI PROJEKTANT:</t>
  </si>
  <si>
    <t>Jadranka Mikuličić, dipl.ing.građ.</t>
  </si>
  <si>
    <t>PROJEKTANT:</t>
  </si>
  <si>
    <t xml:space="preserve">GLAVNI PROJEKT
</t>
  </si>
  <si>
    <t xml:space="preserve">GRAĐEVINSKI PROJEKT - projekt ceste s oborinskom odvodnjom
GRAĐEVINSKI PROJEKT - projekt dovoda vode i odvodnje sanitarne otpadne vode
ELEKTROTEHNIČKI PROJEKT
</t>
  </si>
  <si>
    <t>OBJEDINJENI TROŠKOVNIK</t>
  </si>
  <si>
    <t>ZAJEDNIČKA OZNAKA:</t>
  </si>
  <si>
    <t>KPP18</t>
  </si>
  <si>
    <t>Jadranka Mikuličić, dipl.ing.građ.
Mihael Škrabalo, mag.ing.el.</t>
  </si>
  <si>
    <t>Rijeka, prosinac 2021. g.</t>
  </si>
  <si>
    <t>I.</t>
  </si>
  <si>
    <t>II.</t>
  </si>
  <si>
    <t>III.</t>
  </si>
  <si>
    <t>ELEKTROTEHNIČKE INSTALACIJE</t>
  </si>
  <si>
    <t>PDV 25%</t>
  </si>
  <si>
    <t xml:space="preserve">SVEUKUPNO: </t>
  </si>
  <si>
    <r>
      <rPr>
        <b/>
        <sz val="10"/>
        <rFont val="Tahoma"/>
        <family val="2"/>
      </rPr>
      <t>Dobava i montaža prelaznih komada NL DN 100 na PPR DN 50</t>
    </r>
    <r>
      <rPr>
        <sz val="10"/>
        <rFont val="Tahoma"/>
        <family val="2"/>
      </rPr>
      <t xml:space="preserve"> za NP 10 bara te odspajanje stare cijevi i spajanje nove (izvedba prespoja) sa svim potrebnim spojnim materijalom i radom. Sve radove izvoditi uz obavezno prisustvo i u koordinaciji s djelatnicima nadležnog komunalnog poduzeća. Obračun je po komplet izvedenoj stavci.</t>
    </r>
  </si>
  <si>
    <r>
      <rPr>
        <b/>
        <sz val="10"/>
        <color indexed="8"/>
        <rFont val="Tahoma"/>
        <family val="2"/>
      </rPr>
      <t>Dobava i montaža vodovodne cijevi iz PPR DN50</t>
    </r>
    <r>
      <rPr>
        <sz val="10"/>
        <color indexed="8"/>
        <rFont val="Tahoma"/>
        <family val="2"/>
      </rPr>
      <t xml:space="preserve"> za NP 10 bara na novu trasu koja prati sanitarni kolektor. Prelaganje izvesti od spoja postojeće cijevi NL DN100 do kraja kolno pješačkog prilaza. Dubina polaganja prema uzdužnom profilu. </t>
    </r>
  </si>
</sst>
</file>

<file path=xl/styles.xml><?xml version="1.0" encoding="utf-8"?>
<styleSheet xmlns="http://schemas.openxmlformats.org/spreadsheetml/2006/main">
  <numFmts count="3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 #,##0.00\ _k_n_-;\-* #,##0.00\ _k_n_-;_-* \-??\ _k_n_-;_-@_-"/>
    <numFmt numFmtId="167" formatCode="00000"/>
    <numFmt numFmtId="168" formatCode="#,##0.00\ _k_n"/>
    <numFmt numFmtId="169" formatCode="#,##0.00&quot; kn&quot;"/>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00"/>
    <numFmt numFmtId="176" formatCode="0.000"/>
    <numFmt numFmtId="177" formatCode="#,##0.0000\ &quot;kn&quot;"/>
    <numFmt numFmtId="178" formatCode="#,##0.0000"/>
    <numFmt numFmtId="179" formatCode="0.0"/>
    <numFmt numFmtId="180" formatCode="#,##0.00\ &quot;kn&quot;"/>
    <numFmt numFmtId="181" formatCode="[$-41A]d\.\ mmmm\ yyyy\."/>
    <numFmt numFmtId="182" formatCode="#,##0.00\ [$kn-41A];[Red]#,##0.00\ [$kn-41A]"/>
    <numFmt numFmtId="183" formatCode="#,##0.00\ &quot;kn&quot;;[Red]#,##0.00\ &quot;kn&quot;"/>
    <numFmt numFmtId="184" formatCode="#,##0.00000\ &quot;kn&quot;;[Red]\-#,##0.00000\ &quot;kn&quot;"/>
    <numFmt numFmtId="185" formatCode="#,##0\ [$€-1];[Red]\-#,##0\ [$€-1]"/>
    <numFmt numFmtId="186" formatCode="#,##0.00&quot; kn&quot;;[Red]\-#,##0.00&quot; kn&quot;"/>
  </numFmts>
  <fonts count="127">
    <font>
      <sz val="10"/>
      <name val="Arial"/>
      <family val="2"/>
    </font>
    <font>
      <sz val="11"/>
      <color indexed="8"/>
      <name val="Calibri"/>
      <family val="2"/>
    </font>
    <font>
      <sz val="10"/>
      <color indexed="8"/>
      <name val="Tahoma"/>
      <family val="2"/>
    </font>
    <font>
      <b/>
      <sz val="11"/>
      <color indexed="8"/>
      <name val="Tahoma"/>
      <family val="2"/>
    </font>
    <font>
      <b/>
      <sz val="10"/>
      <color indexed="8"/>
      <name val="Tahoma"/>
      <family val="2"/>
    </font>
    <font>
      <sz val="10"/>
      <name val="Tahoma"/>
      <family val="2"/>
    </font>
    <font>
      <sz val="11"/>
      <name val="Tahoma"/>
      <family val="2"/>
    </font>
    <font>
      <sz val="10"/>
      <color indexed="10"/>
      <name val="Tahoma"/>
      <family val="2"/>
    </font>
    <font>
      <vertAlign val="superscript"/>
      <sz val="10"/>
      <name val="Tahoma"/>
      <family val="2"/>
    </font>
    <font>
      <b/>
      <sz val="11"/>
      <name val="Tahoma"/>
      <family val="2"/>
    </font>
    <font>
      <b/>
      <sz val="10"/>
      <name val="Tahoma"/>
      <family val="2"/>
    </font>
    <font>
      <b/>
      <sz val="10"/>
      <color indexed="51"/>
      <name val="Tahoma"/>
      <family val="2"/>
    </font>
    <font>
      <sz val="10"/>
      <color indexed="51"/>
      <name val="Tahoma"/>
      <family val="2"/>
    </font>
    <font>
      <sz val="11"/>
      <color indexed="8"/>
      <name val="Tahoma"/>
      <family val="2"/>
    </font>
    <font>
      <vertAlign val="superscript"/>
      <sz val="10"/>
      <color indexed="8"/>
      <name val="Tahoma"/>
      <family val="2"/>
    </font>
    <font>
      <sz val="11"/>
      <color indexed="10"/>
      <name val="Tahoma"/>
      <family val="2"/>
    </font>
    <font>
      <sz val="11"/>
      <color indexed="51"/>
      <name val="Tahoma"/>
      <family val="2"/>
    </font>
    <font>
      <b/>
      <sz val="14"/>
      <name val="Tahoma"/>
      <family val="2"/>
    </font>
    <font>
      <sz val="14"/>
      <name val="Tahoma"/>
      <family val="2"/>
    </font>
    <font>
      <u val="single"/>
      <sz val="10"/>
      <name val="Tahoma"/>
      <family val="2"/>
    </font>
    <font>
      <sz val="10"/>
      <name val="Calibri"/>
      <family val="2"/>
    </font>
    <font>
      <sz val="10"/>
      <color indexed="8"/>
      <name val="Calibri"/>
      <family val="2"/>
    </font>
    <font>
      <sz val="10"/>
      <name val="Trebuchet MS"/>
      <family val="2"/>
    </font>
    <font>
      <sz val="8"/>
      <name val="Tahoma"/>
      <family val="2"/>
    </font>
    <font>
      <sz val="10"/>
      <color indexed="10"/>
      <name val="Trebuchet MS"/>
      <family val="2"/>
    </font>
    <font>
      <sz val="11"/>
      <name val="Arial"/>
      <family val="2"/>
    </font>
    <font>
      <b/>
      <sz val="12"/>
      <name val="Tahoma"/>
      <family val="2"/>
    </font>
    <font>
      <sz val="12"/>
      <name val="Tahoma"/>
      <family val="2"/>
    </font>
    <font>
      <sz val="9"/>
      <name val="Arial CE"/>
      <family val="2"/>
    </font>
    <font>
      <sz val="11"/>
      <name val="Calibri"/>
      <family val="2"/>
    </font>
    <font>
      <sz val="10.5"/>
      <name val="Tahoma"/>
      <family val="2"/>
    </font>
    <font>
      <sz val="10"/>
      <name val="Symbol"/>
      <family val="1"/>
    </font>
    <font>
      <sz val="10"/>
      <name val="Arial CE"/>
      <family val="0"/>
    </font>
    <font>
      <sz val="10"/>
      <name val="Times_CRO"/>
      <family val="0"/>
    </font>
    <font>
      <b/>
      <sz val="8"/>
      <color indexed="12"/>
      <name val="Arial"/>
      <family val="2"/>
    </font>
    <font>
      <vertAlign val="superscript"/>
      <sz val="10"/>
      <name val="Calibri"/>
      <family val="2"/>
    </font>
    <font>
      <vertAlign val="superscript"/>
      <sz val="10"/>
      <name val="Arial CE"/>
      <family val="0"/>
    </font>
    <font>
      <sz val="10"/>
      <color indexed="10"/>
      <name val="Arial"/>
      <family val="2"/>
    </font>
    <font>
      <sz val="9"/>
      <name val="Calibri"/>
      <family val="2"/>
    </font>
    <font>
      <b/>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8"/>
      <name val="Tahoma"/>
      <family val="2"/>
    </font>
    <font>
      <sz val="14"/>
      <color indexed="8"/>
      <name val="Tahoma"/>
      <family val="2"/>
    </font>
    <font>
      <b/>
      <sz val="10"/>
      <color indexed="10"/>
      <name val="Tahoma"/>
      <family val="2"/>
    </font>
    <font>
      <sz val="10"/>
      <color indexed="57"/>
      <name val="Tahoma"/>
      <family val="2"/>
    </font>
    <font>
      <b/>
      <i/>
      <sz val="10"/>
      <color indexed="10"/>
      <name val="Tahoma"/>
      <family val="2"/>
    </font>
    <font>
      <sz val="10"/>
      <color indexed="8"/>
      <name val="Arial"/>
      <family val="2"/>
    </font>
    <font>
      <sz val="12"/>
      <color indexed="10"/>
      <name val="Tahoma"/>
      <family val="2"/>
    </font>
    <font>
      <b/>
      <i/>
      <sz val="10"/>
      <color indexed="8"/>
      <name val="Calibri"/>
      <family val="2"/>
    </font>
    <font>
      <sz val="8"/>
      <color indexed="8"/>
      <name val="Calibri"/>
      <family val="2"/>
    </font>
    <font>
      <b/>
      <sz val="10"/>
      <color indexed="8"/>
      <name val="Calibri"/>
      <family val="2"/>
    </font>
    <font>
      <b/>
      <i/>
      <sz val="12"/>
      <color indexed="8"/>
      <name val="Calibri"/>
      <family val="2"/>
    </font>
    <font>
      <sz val="14"/>
      <color indexed="55"/>
      <name val="Arial"/>
      <family val="2"/>
    </font>
    <font>
      <sz val="8"/>
      <color indexed="10"/>
      <name val="Arial"/>
      <family val="2"/>
    </font>
    <font>
      <b/>
      <i/>
      <sz val="11"/>
      <color indexed="8"/>
      <name val="Calibri"/>
      <family val="2"/>
    </font>
    <font>
      <b/>
      <sz val="12"/>
      <color indexed="8"/>
      <name val="Calibri"/>
      <family val="2"/>
    </font>
    <font>
      <b/>
      <sz val="14"/>
      <color indexed="8"/>
      <name val="Calibri"/>
      <family val="2"/>
    </font>
    <font>
      <sz val="10"/>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ahoma"/>
      <family val="2"/>
    </font>
    <font>
      <b/>
      <sz val="11"/>
      <color rgb="FF000000"/>
      <name val="Tahoma"/>
      <family val="2"/>
    </font>
    <font>
      <b/>
      <sz val="10"/>
      <color rgb="FF000000"/>
      <name val="Tahoma"/>
      <family val="2"/>
    </font>
    <font>
      <sz val="11"/>
      <color rgb="FFFF0000"/>
      <name val="Tahoma"/>
      <family val="2"/>
    </font>
    <font>
      <sz val="11"/>
      <color rgb="FF000000"/>
      <name val="Tahoma"/>
      <family val="2"/>
    </font>
    <font>
      <b/>
      <sz val="12"/>
      <color rgb="FF000000"/>
      <name val="Tahoma"/>
      <family val="2"/>
    </font>
    <font>
      <sz val="10"/>
      <color rgb="FF000000"/>
      <name val="Tahoma"/>
      <family val="2"/>
    </font>
    <font>
      <sz val="14"/>
      <color theme="1"/>
      <name val="Tahoma"/>
      <family val="2"/>
    </font>
    <font>
      <sz val="11"/>
      <color theme="1"/>
      <name val="Tahoma"/>
      <family val="2"/>
    </font>
    <font>
      <sz val="10"/>
      <color theme="1"/>
      <name val="Tahoma"/>
      <family val="2"/>
    </font>
    <font>
      <b/>
      <sz val="10"/>
      <color rgb="FFFF0000"/>
      <name val="Tahoma"/>
      <family val="2"/>
    </font>
    <font>
      <sz val="10"/>
      <color rgb="FF00B050"/>
      <name val="Tahoma"/>
      <family val="2"/>
    </font>
    <font>
      <b/>
      <sz val="10"/>
      <color theme="1"/>
      <name val="Tahoma"/>
      <family val="2"/>
    </font>
    <font>
      <b/>
      <i/>
      <sz val="10"/>
      <color rgb="FFFF0000"/>
      <name val="Tahoma"/>
      <family val="2"/>
    </font>
    <font>
      <sz val="10"/>
      <color theme="1"/>
      <name val="Arial"/>
      <family val="2"/>
    </font>
    <font>
      <sz val="12"/>
      <color rgb="FFFF0000"/>
      <name val="Tahoma"/>
      <family val="2"/>
    </font>
    <font>
      <b/>
      <i/>
      <sz val="10"/>
      <color rgb="FF000000"/>
      <name val="Calibri"/>
      <family val="2"/>
    </font>
    <font>
      <sz val="8"/>
      <color theme="1"/>
      <name val="Calibri"/>
      <family val="2"/>
    </font>
    <font>
      <b/>
      <sz val="10"/>
      <color rgb="FF000000"/>
      <name val="Calibri"/>
      <family val="2"/>
    </font>
    <font>
      <b/>
      <i/>
      <sz val="12"/>
      <color rgb="FF000000"/>
      <name val="Calibri"/>
      <family val="2"/>
    </font>
    <font>
      <sz val="14"/>
      <color theme="0" tint="-0.3499799966812134"/>
      <name val="Arial"/>
      <family val="2"/>
    </font>
    <font>
      <sz val="10"/>
      <color theme="1"/>
      <name val="Calibri"/>
      <family val="2"/>
    </font>
    <font>
      <sz val="10"/>
      <color rgb="FF000000"/>
      <name val="Calibri"/>
      <family val="2"/>
    </font>
    <font>
      <sz val="8"/>
      <color rgb="FFFF0000"/>
      <name val="Arial"/>
      <family val="2"/>
    </font>
    <font>
      <b/>
      <i/>
      <sz val="11"/>
      <color theme="1"/>
      <name val="Calibri"/>
      <family val="2"/>
    </font>
    <font>
      <b/>
      <sz val="12"/>
      <color theme="1"/>
      <name val="Calibri"/>
      <family val="2"/>
    </font>
    <font>
      <b/>
      <i/>
      <sz val="10"/>
      <color theme="1"/>
      <name val="Calibri"/>
      <family val="2"/>
    </font>
    <font>
      <b/>
      <i/>
      <sz val="12"/>
      <color theme="1"/>
      <name val="Calibri"/>
      <family val="2"/>
    </font>
    <font>
      <b/>
      <sz val="14"/>
      <color theme="1"/>
      <name val="Calibri"/>
      <family val="2"/>
    </font>
    <font>
      <sz val="10"/>
      <color theme="0" tint="-0.3499799966812134"/>
      <name val="Arial"/>
      <family val="2"/>
    </font>
    <font>
      <b/>
      <i/>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theme="2" tint="-0.24997000396251678"/>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medium"/>
      <right style="medium"/>
      <top style="medium"/>
      <bottom style="medium"/>
    </border>
    <border>
      <left style="medium"/>
      <right/>
      <top>
        <color indexed="63"/>
      </top>
      <bottom>
        <color indexed="63"/>
      </bottom>
    </border>
    <border>
      <left/>
      <right/>
      <top style="thin"/>
      <bottom style="thin"/>
    </border>
    <border>
      <left/>
      <right style="thin"/>
      <top/>
      <bottom/>
    </border>
    <border>
      <left style="thin"/>
      <right/>
      <top style="thin"/>
      <bottom style="thin"/>
    </border>
    <border>
      <left/>
      <right style="thin"/>
      <top style="thin"/>
      <bottom style="thin"/>
    </border>
    <border>
      <left style="medium"/>
      <right/>
      <top style="medium"/>
      <bottom style="medium"/>
    </border>
    <border>
      <left style="thin">
        <color rgb="FF000000"/>
      </left>
      <right style="hair">
        <color rgb="FF000000"/>
      </right>
      <top style="thin">
        <color rgb="FF000000"/>
      </top>
      <bottom>
        <color indexed="63"/>
      </bottom>
    </border>
    <border>
      <left style="hair">
        <color rgb="FF000000"/>
      </left>
      <right style="hair">
        <color rgb="FF000000"/>
      </right>
      <top style="thin">
        <color rgb="FF000000"/>
      </top>
      <bottom>
        <color indexed="63"/>
      </bottom>
    </border>
    <border>
      <left style="hair">
        <color rgb="FF000000"/>
      </left>
      <right style="thin">
        <color rgb="FF000000"/>
      </right>
      <top style="thin">
        <color rgb="FF000000"/>
      </top>
      <bottom>
        <color indexed="63"/>
      </bottom>
    </border>
    <border>
      <left style="thin">
        <color rgb="FF000000"/>
      </left>
      <right>
        <color indexed="63"/>
      </right>
      <top style="thin"/>
      <bottom style="thin"/>
    </border>
    <border>
      <left>
        <color indexed="63"/>
      </left>
      <right style="thin">
        <color rgb="FF000000"/>
      </right>
      <top style="thin"/>
      <bottom style="thin"/>
    </border>
    <border>
      <left style="hair">
        <color rgb="FF000000"/>
      </left>
      <right style="hair">
        <color rgb="FF000000"/>
      </right>
      <top style="thin"/>
      <bottom style="hair">
        <color rgb="FF000000"/>
      </bottom>
    </border>
    <border>
      <left style="hair">
        <color rgb="FF000000"/>
      </left>
      <right style="hair">
        <color rgb="FF000000"/>
      </right>
      <top style="thin"/>
      <bottom>
        <color indexed="63"/>
      </bottom>
    </border>
    <border>
      <left style="hair">
        <color rgb="FF000000"/>
      </left>
      <right style="hair">
        <color rgb="FF000000"/>
      </right>
      <top style="hair">
        <color rgb="FF000000"/>
      </top>
      <bottom style="hair">
        <color rgb="FF000000"/>
      </bottom>
    </border>
    <border>
      <left style="hair">
        <color rgb="FF000000"/>
      </left>
      <right style="hair">
        <color rgb="FF000000"/>
      </right>
      <top>
        <color indexed="63"/>
      </top>
      <bottom style="hair">
        <color rgb="FF000000"/>
      </bottom>
    </border>
    <border>
      <left style="hair">
        <color rgb="FF000000"/>
      </left>
      <right style="hair">
        <color rgb="FF000000"/>
      </right>
      <top style="hair">
        <color rgb="FF000000"/>
      </top>
      <bottom style="thin"/>
    </border>
    <border>
      <left style="hair">
        <color rgb="FF000000"/>
      </left>
      <right style="hair">
        <color rgb="FF000000"/>
      </right>
      <top style="hair">
        <color rgb="FF000000"/>
      </top>
      <bottom>
        <color indexed="63"/>
      </bottom>
    </border>
    <border>
      <left style="hair">
        <color rgb="FF000000"/>
      </left>
      <right>
        <color indexed="63"/>
      </right>
      <top style="hair">
        <color rgb="FF000000"/>
      </top>
      <bottom style="thin"/>
    </border>
    <border>
      <left>
        <color indexed="63"/>
      </left>
      <right>
        <color indexed="63"/>
      </right>
      <top style="hair">
        <color rgb="FF000000"/>
      </top>
      <bottom style="thin"/>
    </border>
    <border>
      <left>
        <color indexed="63"/>
      </left>
      <right style="hair">
        <color rgb="FF000000"/>
      </right>
      <top style="hair">
        <color rgb="FF000000"/>
      </top>
      <bottom style="thin"/>
    </border>
    <border>
      <left style="thin"/>
      <right style="thin"/>
      <top style="thin"/>
      <bottom>
        <color indexed="63"/>
      </bottom>
    </border>
    <border>
      <left style="thin">
        <color rgb="FF000000"/>
      </left>
      <right>
        <color indexed="63"/>
      </right>
      <top>
        <color indexed="63"/>
      </top>
      <bottom style="thin"/>
    </border>
    <border>
      <left style="thin">
        <color rgb="FF000000"/>
      </left>
      <right>
        <color indexed="63"/>
      </right>
      <top style="thin"/>
      <bottom>
        <color indexed="63"/>
      </bottom>
    </border>
    <border>
      <left style="thin">
        <color rgb="FF000000"/>
      </left>
      <right style="hair">
        <color rgb="FF000000"/>
      </right>
      <top style="thin"/>
      <bottom style="thin"/>
    </border>
    <border>
      <left>
        <color indexed="63"/>
      </left>
      <right>
        <color indexed="63"/>
      </right>
      <top style="thin"/>
      <bottom>
        <color indexed="63"/>
      </bottom>
    </border>
    <border>
      <left>
        <color indexed="63"/>
      </left>
      <right style="thin">
        <color rgb="FF000000"/>
      </right>
      <top style="thin"/>
      <bottom>
        <color indexed="63"/>
      </bottom>
    </border>
    <border>
      <left style="hair">
        <color rgb="FF000000"/>
      </left>
      <right style="hair">
        <color rgb="FF000000"/>
      </right>
      <top style="thin"/>
      <bottom style="thin"/>
    </border>
    <border>
      <left style="hair">
        <color rgb="FF000000"/>
      </left>
      <right style="thin">
        <color rgb="FF000000"/>
      </right>
      <top style="thin"/>
      <bottom style="thin"/>
    </border>
    <border>
      <left>
        <color indexed="63"/>
      </left>
      <right style="hair">
        <color rgb="FF000000"/>
      </right>
      <top style="thin"/>
      <bottom style="thin"/>
    </border>
    <border>
      <left style="thin"/>
      <right style="thin"/>
      <top>
        <color indexed="63"/>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165"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44" fontId="76" fillId="0" borderId="0" applyFont="0" applyFill="0" applyBorder="0" applyAlignment="0" applyProtection="0"/>
    <xf numFmtId="166" fontId="1" fillId="0" borderId="0">
      <alignment/>
      <protection/>
    </xf>
    <xf numFmtId="0" fontId="1" fillId="0" borderId="0">
      <alignment/>
      <protection/>
    </xf>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28" fillId="0" borderId="0">
      <alignment horizontal="left" vertical="top"/>
      <protection/>
    </xf>
    <xf numFmtId="0" fontId="25" fillId="0" borderId="0">
      <alignment/>
      <protection/>
    </xf>
    <xf numFmtId="0" fontId="0" fillId="0" borderId="0">
      <alignment/>
      <protection/>
    </xf>
    <xf numFmtId="0" fontId="0" fillId="0" borderId="0">
      <alignment/>
      <protection/>
    </xf>
    <xf numFmtId="0" fontId="91" fillId="0" borderId="0">
      <alignment/>
      <protection/>
    </xf>
    <xf numFmtId="0" fontId="33" fillId="0" borderId="0">
      <alignment/>
      <protection/>
    </xf>
    <xf numFmtId="0" fontId="32"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0" fillId="0" borderId="0">
      <alignment/>
      <protection/>
    </xf>
    <xf numFmtId="0" fontId="0" fillId="0" borderId="0">
      <alignment/>
      <protection/>
    </xf>
    <xf numFmtId="0" fontId="92" fillId="27" borderId="8" applyNumberFormat="0" applyAlignment="0" applyProtection="0"/>
    <xf numFmtId="9" fontId="0" fillId="0" borderId="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696">
    <xf numFmtId="0" fontId="0" fillId="0" borderId="0" xfId="0" applyAlignment="1">
      <alignment/>
    </xf>
    <xf numFmtId="0" fontId="2" fillId="0" borderId="0" xfId="50" applyFont="1" applyAlignment="1">
      <alignment horizontal="center" vertical="center"/>
      <protection/>
    </xf>
    <xf numFmtId="4" fontId="2" fillId="0" borderId="0" xfId="50" applyNumberFormat="1" applyFont="1" applyAlignment="1">
      <alignment horizontal="center" vertical="center"/>
      <protection/>
    </xf>
    <xf numFmtId="0" fontId="5" fillId="0" borderId="0" xfId="50" applyFont="1" applyAlignment="1">
      <alignment horizontal="center" vertical="center"/>
      <protection/>
    </xf>
    <xf numFmtId="0" fontId="6" fillId="0" borderId="0" xfId="50" applyFont="1">
      <alignment/>
      <protection/>
    </xf>
    <xf numFmtId="4" fontId="5" fillId="0" borderId="0" xfId="50" applyNumberFormat="1" applyFont="1" applyAlignment="1">
      <alignment horizontal="center" vertical="center"/>
      <protection/>
    </xf>
    <xf numFmtId="0" fontId="5" fillId="0" borderId="0" xfId="50" applyFont="1" applyAlignment="1">
      <alignment horizontal="center" vertical="center" wrapText="1"/>
      <protection/>
    </xf>
    <xf numFmtId="0" fontId="5" fillId="0" borderId="0" xfId="50" applyFont="1" applyAlignment="1">
      <alignment horizontal="left" vertical="top" wrapText="1"/>
      <protection/>
    </xf>
    <xf numFmtId="0" fontId="5" fillId="0" borderId="0" xfId="50" applyFont="1" applyAlignment="1">
      <alignment horizontal="left" vertical="top"/>
      <protection/>
    </xf>
    <xf numFmtId="0" fontId="2" fillId="0" borderId="0" xfId="50" applyFont="1" applyAlignment="1">
      <alignment horizontal="center" vertical="top" wrapText="1"/>
      <protection/>
    </xf>
    <xf numFmtId="0" fontId="5" fillId="0" borderId="0" xfId="50" applyFont="1" applyAlignment="1">
      <alignment horizontal="justify" vertical="top" wrapText="1"/>
      <protection/>
    </xf>
    <xf numFmtId="0" fontId="13" fillId="0" borderId="0" xfId="50" applyFont="1">
      <alignment/>
      <protection/>
    </xf>
    <xf numFmtId="0" fontId="3" fillId="0" borderId="0" xfId="50" applyFont="1" applyAlignment="1">
      <alignment horizontal="left" vertical="top"/>
      <protection/>
    </xf>
    <xf numFmtId="0" fontId="9" fillId="0" borderId="0" xfId="50" applyFont="1" applyAlignment="1">
      <alignment horizontal="left" vertical="top"/>
      <protection/>
    </xf>
    <xf numFmtId="0" fontId="96" fillId="0" borderId="0" xfId="50" applyFont="1" applyAlignment="1">
      <alignment horizontal="center" vertical="center"/>
      <protection/>
    </xf>
    <xf numFmtId="0" fontId="13" fillId="0" borderId="0" xfId="50" applyFont="1" applyAlignment="1">
      <alignment wrapText="1"/>
      <protection/>
    </xf>
    <xf numFmtId="0" fontId="2" fillId="0" borderId="0" xfId="50" applyFont="1" applyAlignment="1">
      <alignment horizontal="left" vertical="top" wrapText="1"/>
      <protection/>
    </xf>
    <xf numFmtId="2" fontId="5" fillId="0" borderId="0" xfId="50" applyNumberFormat="1" applyFont="1" applyAlignment="1">
      <alignment horizontal="left" vertical="top" wrapText="1"/>
      <protection/>
    </xf>
    <xf numFmtId="2" fontId="2" fillId="0" borderId="0" xfId="50" applyNumberFormat="1" applyFont="1" applyAlignment="1">
      <alignment horizontal="justify" vertical="top" wrapText="1"/>
      <protection/>
    </xf>
    <xf numFmtId="2" fontId="5" fillId="0" borderId="0" xfId="50" applyNumberFormat="1" applyFont="1" applyAlignment="1">
      <alignment horizontal="justify" vertical="top" wrapText="1"/>
      <protection/>
    </xf>
    <xf numFmtId="2" fontId="3" fillId="0" borderId="0" xfId="50" applyNumberFormat="1" applyFont="1" applyAlignment="1">
      <alignment horizontal="justify" vertical="top" wrapText="1"/>
      <protection/>
    </xf>
    <xf numFmtId="2" fontId="4" fillId="0" borderId="0" xfId="50" applyNumberFormat="1" applyFont="1" applyAlignment="1">
      <alignment horizontal="justify" vertical="top" wrapText="1"/>
      <protection/>
    </xf>
    <xf numFmtId="0" fontId="2" fillId="0" borderId="0" xfId="50" applyFont="1" applyAlignment="1">
      <alignment horizontal="justify" vertical="top" wrapText="1"/>
      <protection/>
    </xf>
    <xf numFmtId="0" fontId="96" fillId="0" borderId="0" xfId="50" applyFont="1" applyAlignment="1">
      <alignment horizontal="justify" vertical="top" wrapText="1"/>
      <protection/>
    </xf>
    <xf numFmtId="0" fontId="7" fillId="0" borderId="0" xfId="50" applyFont="1" applyAlignment="1">
      <alignment horizontal="justify" vertical="top" wrapText="1"/>
      <protection/>
    </xf>
    <xf numFmtId="49" fontId="5" fillId="0" borderId="0" xfId="50" applyNumberFormat="1" applyFont="1" applyAlignment="1">
      <alignment horizontal="justify" vertical="top" wrapText="1"/>
      <protection/>
    </xf>
    <xf numFmtId="2" fontId="9" fillId="0" borderId="0" xfId="50" applyNumberFormat="1" applyFont="1" applyAlignment="1">
      <alignment horizontal="justify" vertical="top" wrapText="1"/>
      <protection/>
    </xf>
    <xf numFmtId="0" fontId="12" fillId="0" borderId="0" xfId="50" applyFont="1" applyAlignment="1">
      <alignment horizontal="justify" vertical="top" wrapText="1"/>
      <protection/>
    </xf>
    <xf numFmtId="0" fontId="10" fillId="0" borderId="0" xfId="50" applyFont="1" applyAlignment="1">
      <alignment horizontal="justify" vertical="top" wrapText="1"/>
      <protection/>
    </xf>
    <xf numFmtId="9" fontId="5" fillId="0" borderId="0" xfId="50" applyNumberFormat="1" applyFont="1" applyAlignment="1">
      <alignment horizontal="justify" vertical="top" wrapText="1"/>
      <protection/>
    </xf>
    <xf numFmtId="0" fontId="2" fillId="0" borderId="0" xfId="50" applyFont="1" applyAlignment="1">
      <alignment horizontal="left" vertical="top"/>
      <protection/>
    </xf>
    <xf numFmtId="0" fontId="4" fillId="0" borderId="0" xfId="50" applyFont="1" applyAlignment="1">
      <alignment horizontal="left" vertical="top"/>
      <protection/>
    </xf>
    <xf numFmtId="0" fontId="7" fillId="0" borderId="0" xfId="50" applyFont="1" applyAlignment="1">
      <alignment horizontal="left" vertical="top"/>
      <protection/>
    </xf>
    <xf numFmtId="0" fontId="96" fillId="0" borderId="0" xfId="50" applyFont="1" applyAlignment="1">
      <alignment horizontal="left" vertical="top"/>
      <protection/>
    </xf>
    <xf numFmtId="0" fontId="11" fillId="0" borderId="0" xfId="50" applyFont="1" applyAlignment="1">
      <alignment horizontal="left" vertical="top"/>
      <protection/>
    </xf>
    <xf numFmtId="0" fontId="6" fillId="0" borderId="0" xfId="50" applyFont="1" applyAlignment="1">
      <alignment horizontal="left" vertical="top" wrapText="1"/>
      <protection/>
    </xf>
    <xf numFmtId="0" fontId="3" fillId="0" borderId="0" xfId="50" applyFont="1" applyAlignment="1">
      <alignment horizontal="left" vertical="top" wrapText="1"/>
      <protection/>
    </xf>
    <xf numFmtId="0" fontId="6" fillId="0" borderId="0" xfId="50" applyFont="1" applyAlignment="1">
      <alignment horizontal="left" vertical="top"/>
      <protection/>
    </xf>
    <xf numFmtId="0" fontId="97" fillId="33" borderId="0" xfId="0" applyFont="1" applyFill="1" applyAlignment="1">
      <alignment horizontal="right" vertical="top" wrapText="1"/>
    </xf>
    <xf numFmtId="0" fontId="97" fillId="0" borderId="0" xfId="0" applyFont="1" applyAlignment="1">
      <alignment horizontal="right" vertical="top" wrapText="1"/>
    </xf>
    <xf numFmtId="0" fontId="97" fillId="0" borderId="0" xfId="0" applyFont="1" applyAlignment="1">
      <alignment horizontal="center" vertical="top" wrapText="1"/>
    </xf>
    <xf numFmtId="0" fontId="97" fillId="0" borderId="0" xfId="0" applyFont="1" applyAlignment="1">
      <alignment vertical="top" wrapText="1"/>
    </xf>
    <xf numFmtId="0" fontId="98" fillId="0" borderId="0" xfId="0" applyFont="1" applyAlignment="1">
      <alignment vertical="top" wrapText="1"/>
    </xf>
    <xf numFmtId="0" fontId="15" fillId="0" borderId="0" xfId="50" applyFont="1">
      <alignment/>
      <protection/>
    </xf>
    <xf numFmtId="0" fontId="99" fillId="0" borderId="0" xfId="50" applyFont="1">
      <alignment/>
      <protection/>
    </xf>
    <xf numFmtId="0" fontId="13" fillId="0" borderId="0" xfId="50" applyFont="1" applyAlignment="1">
      <alignment horizontal="left" vertical="top"/>
      <protection/>
    </xf>
    <xf numFmtId="0" fontId="13" fillId="0" borderId="0" xfId="50" applyFont="1" applyAlignment="1">
      <alignment horizontal="left" vertical="top" wrapText="1"/>
      <protection/>
    </xf>
    <xf numFmtId="0" fontId="16" fillId="0" borderId="0" xfId="50" applyFont="1">
      <alignment/>
      <protection/>
    </xf>
    <xf numFmtId="0" fontId="100" fillId="0" borderId="0" xfId="0" applyFont="1" applyAlignment="1">
      <alignment horizontal="right" vertical="top" wrapText="1"/>
    </xf>
    <xf numFmtId="0" fontId="101" fillId="0" borderId="0" xfId="0" applyFont="1" applyAlignment="1">
      <alignment horizontal="right" vertical="top" wrapText="1"/>
    </xf>
    <xf numFmtId="0" fontId="13" fillId="0" borderId="0" xfId="50" applyFont="1" applyAlignment="1">
      <alignment horizontal="justify" vertical="top" wrapText="1"/>
      <protection/>
    </xf>
    <xf numFmtId="0" fontId="2" fillId="0" borderId="0" xfId="50" applyFont="1">
      <alignment/>
      <protection/>
    </xf>
    <xf numFmtId="0" fontId="100" fillId="0" borderId="0" xfId="0" applyFont="1" applyAlignment="1">
      <alignment horizontal="right" vertical="top" wrapText="1"/>
    </xf>
    <xf numFmtId="0" fontId="102" fillId="0" borderId="0" xfId="0" applyFont="1" applyAlignment="1">
      <alignment vertical="top" wrapText="1"/>
    </xf>
    <xf numFmtId="0" fontId="97" fillId="33" borderId="0" xfId="0" applyFont="1" applyFill="1" applyAlignment="1">
      <alignment vertical="top" wrapText="1"/>
    </xf>
    <xf numFmtId="0" fontId="6" fillId="0" borderId="0" xfId="0" applyFont="1" applyAlignment="1">
      <alignment horizontal="justify" vertical="top" wrapText="1"/>
    </xf>
    <xf numFmtId="0" fontId="5" fillId="0" borderId="0" xfId="70" applyFont="1" applyAlignment="1">
      <alignment horizontal="left" vertical="top"/>
      <protection/>
    </xf>
    <xf numFmtId="4" fontId="5" fillId="0" borderId="0" xfId="70" applyNumberFormat="1" applyFont="1" applyAlignment="1">
      <alignment horizontal="center" vertical="center"/>
      <protection/>
    </xf>
    <xf numFmtId="0" fontId="5" fillId="0" borderId="0" xfId="70" applyFont="1">
      <alignment/>
      <protection/>
    </xf>
    <xf numFmtId="0" fontId="17" fillId="0" borderId="0" xfId="70" applyFont="1" applyAlignment="1">
      <alignment vertical="top"/>
      <protection/>
    </xf>
    <xf numFmtId="0" fontId="18" fillId="0" borderId="0" xfId="70" applyFont="1">
      <alignment/>
      <protection/>
    </xf>
    <xf numFmtId="0" fontId="5" fillId="0" borderId="0" xfId="0" applyFont="1" applyAlignment="1">
      <alignment horizontal="left" vertical="top"/>
    </xf>
    <xf numFmtId="0" fontId="5"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xf>
    <xf numFmtId="0" fontId="100" fillId="0" borderId="0" xfId="0" applyFont="1" applyAlignment="1">
      <alignment/>
    </xf>
    <xf numFmtId="0" fontId="5" fillId="0" borderId="0" xfId="0" applyFont="1" applyAlignment="1">
      <alignment horizontal="center"/>
    </xf>
    <xf numFmtId="0" fontId="99" fillId="0" borderId="0" xfId="0" applyFont="1" applyAlignment="1">
      <alignment/>
    </xf>
    <xf numFmtId="0" fontId="99" fillId="0" borderId="0" xfId="0" applyFont="1" applyAlignment="1">
      <alignment/>
    </xf>
    <xf numFmtId="0" fontId="96" fillId="0" borderId="0" xfId="0" applyFont="1" applyAlignment="1">
      <alignment horizontal="justify"/>
    </xf>
    <xf numFmtId="0" fontId="6" fillId="0" borderId="0" xfId="0" applyFont="1" applyAlignment="1">
      <alignment horizontal="center" vertical="center"/>
    </xf>
    <xf numFmtId="0" fontId="5" fillId="0" borderId="0" xfId="0" applyFont="1" applyAlignment="1">
      <alignment horizontal="center" vertical="center"/>
    </xf>
    <xf numFmtId="0" fontId="103" fillId="0" borderId="0" xfId="0" applyFont="1" applyAlignment="1">
      <alignment/>
    </xf>
    <xf numFmtId="0" fontId="10" fillId="0" borderId="0" xfId="0" applyFont="1" applyAlignment="1">
      <alignment horizontal="left" vertical="top"/>
    </xf>
    <xf numFmtId="0" fontId="10" fillId="0" borderId="0" xfId="0" applyFont="1" applyAlignment="1">
      <alignment horizontal="center"/>
    </xf>
    <xf numFmtId="0" fontId="99" fillId="0" borderId="0" xfId="0" applyFont="1" applyAlignment="1">
      <alignment/>
    </xf>
    <xf numFmtId="0" fontId="100" fillId="0" borderId="0" xfId="0" applyFont="1" applyAlignment="1">
      <alignment/>
    </xf>
    <xf numFmtId="0" fontId="5" fillId="0" borderId="0" xfId="0" applyFont="1" applyAlignment="1">
      <alignment vertical="center" wrapText="1"/>
    </xf>
    <xf numFmtId="0" fontId="5" fillId="0" borderId="0" xfId="0" applyFont="1" applyAlignment="1">
      <alignment horizontal="justify" vertical="justify" wrapText="1"/>
    </xf>
    <xf numFmtId="0" fontId="6" fillId="0" borderId="0" xfId="0" applyFont="1" applyAlignment="1">
      <alignment horizontal="center"/>
    </xf>
    <xf numFmtId="0" fontId="5" fillId="0" borderId="0" xfId="0" applyFont="1" applyAlignment="1">
      <alignment horizontal="center" wrapText="1"/>
    </xf>
    <xf numFmtId="0" fontId="5" fillId="0" borderId="10"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wrapText="1"/>
    </xf>
    <xf numFmtId="0" fontId="99" fillId="0" borderId="0" xfId="0" applyFont="1" applyAlignment="1">
      <alignment horizontal="center"/>
    </xf>
    <xf numFmtId="0" fontId="104" fillId="0" borderId="0" xfId="0" applyFont="1" applyAlignment="1">
      <alignment/>
    </xf>
    <xf numFmtId="0" fontId="5" fillId="0" borderId="0" xfId="0" applyFont="1" applyAlignment="1">
      <alignment horizontal="justify" vertical="top" wrapText="1"/>
    </xf>
    <xf numFmtId="4" fontId="5" fillId="0" borderId="0" xfId="0" applyNumberFormat="1" applyFont="1" applyAlignment="1">
      <alignment horizontal="center" vertical="center" wrapText="1"/>
    </xf>
    <xf numFmtId="49" fontId="5" fillId="0" borderId="0" xfId="0" applyNumberFormat="1" applyFont="1" applyAlignment="1">
      <alignment wrapText="1"/>
    </xf>
    <xf numFmtId="0" fontId="9" fillId="0" borderId="0" xfId="0" applyFont="1" applyAlignment="1">
      <alignment vertical="top" wrapText="1"/>
    </xf>
    <xf numFmtId="0" fontId="10" fillId="0" borderId="0" xfId="0" applyFont="1" applyAlignment="1">
      <alignment horizontal="center" vertical="center"/>
    </xf>
    <xf numFmtId="0" fontId="105" fillId="0" borderId="0" xfId="0" applyFont="1" applyAlignment="1">
      <alignment horizontal="left"/>
    </xf>
    <xf numFmtId="0" fontId="104" fillId="0" borderId="0" xfId="0" applyFont="1" applyAlignment="1">
      <alignment horizontal="justify" vertical="top" wrapText="1"/>
    </xf>
    <xf numFmtId="0" fontId="105" fillId="0" borderId="0" xfId="0" applyFont="1" applyAlignment="1">
      <alignment horizontal="center" vertical="center"/>
    </xf>
    <xf numFmtId="0" fontId="5" fillId="0" borderId="0" xfId="0" applyFont="1" applyAlignment="1">
      <alignment/>
    </xf>
    <xf numFmtId="0" fontId="10" fillId="0" borderId="0" xfId="0" applyFont="1" applyAlignment="1">
      <alignment horizontal="justify" vertical="top" wrapText="1"/>
    </xf>
    <xf numFmtId="174" fontId="5" fillId="0" borderId="0" xfId="0" applyNumberFormat="1" applyFont="1" applyAlignment="1">
      <alignment horizontal="center" vertical="top" wrapText="1"/>
    </xf>
    <xf numFmtId="0" fontId="96" fillId="0" borderId="0" xfId="0" applyFont="1" applyAlignment="1">
      <alignment horizontal="center"/>
    </xf>
    <xf numFmtId="0" fontId="10" fillId="0" borderId="0" xfId="0" applyFont="1" applyAlignment="1">
      <alignment/>
    </xf>
    <xf numFmtId="2" fontId="5" fillId="0" borderId="0" xfId="0" applyNumberFormat="1" applyFont="1" applyAlignment="1">
      <alignment horizontal="center" vertical="center" wrapText="1"/>
    </xf>
    <xf numFmtId="0" fontId="5" fillId="0" borderId="0" xfId="0" applyFont="1" applyAlignment="1">
      <alignment horizontal="left"/>
    </xf>
    <xf numFmtId="0" fontId="96" fillId="0" borderId="0" xfId="0" applyFont="1" applyAlignment="1">
      <alignment wrapText="1"/>
    </xf>
    <xf numFmtId="0" fontId="5" fillId="0" borderId="0" xfId="0" applyFont="1" applyAlignment="1">
      <alignment vertical="top"/>
    </xf>
    <xf numFmtId="0" fontId="5" fillId="0" borderId="0" xfId="0" applyFont="1" applyAlignment="1" applyProtection="1">
      <alignment horizontal="justify" vertical="top"/>
      <protection locked="0"/>
    </xf>
    <xf numFmtId="4" fontId="6" fillId="0" borderId="0" xfId="0" applyNumberFormat="1" applyFont="1" applyAlignment="1">
      <alignment/>
    </xf>
    <xf numFmtId="0" fontId="99" fillId="0" borderId="0" xfId="0" applyFont="1" applyAlignment="1">
      <alignment/>
    </xf>
    <xf numFmtId="0" fontId="104" fillId="0" borderId="0" xfId="0" applyFont="1" applyAlignment="1">
      <alignment/>
    </xf>
    <xf numFmtId="0" fontId="9" fillId="0" borderId="0" xfId="0" applyFont="1" applyAlignment="1">
      <alignment horizontal="center" vertical="center"/>
    </xf>
    <xf numFmtId="0" fontId="9" fillId="0" borderId="0" xfId="0" applyFont="1" applyAlignment="1">
      <alignment horizontal="center"/>
    </xf>
    <xf numFmtId="49" fontId="5" fillId="0" borderId="0" xfId="0" applyNumberFormat="1" applyFont="1" applyAlignment="1">
      <alignment horizontal="left" vertical="top" wrapText="1"/>
    </xf>
    <xf numFmtId="0" fontId="9" fillId="0" borderId="0" xfId="0" applyFont="1" applyAlignment="1">
      <alignment horizontal="right"/>
    </xf>
    <xf numFmtId="2" fontId="5" fillId="0" borderId="0" xfId="0" applyNumberFormat="1" applyFont="1" applyAlignment="1">
      <alignment horizontal="right" vertical="center"/>
    </xf>
    <xf numFmtId="0" fontId="99" fillId="0" borderId="0" xfId="0" applyFont="1" applyAlignment="1">
      <alignment/>
    </xf>
    <xf numFmtId="0" fontId="104" fillId="0" borderId="0" xfId="0" applyFont="1" applyAlignment="1">
      <alignment/>
    </xf>
    <xf numFmtId="0" fontId="19" fillId="0" borderId="0" xfId="0" applyFont="1" applyAlignment="1">
      <alignment/>
    </xf>
    <xf numFmtId="0" fontId="6" fillId="0" borderId="0" xfId="0" applyFont="1" applyAlignment="1">
      <alignment horizontal="right"/>
    </xf>
    <xf numFmtId="4" fontId="96"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70" applyFont="1" applyAlignment="1">
      <alignment horizontal="justify" vertical="top" wrapText="1"/>
      <protection/>
    </xf>
    <xf numFmtId="0" fontId="5" fillId="0" borderId="10" xfId="0" applyFont="1" applyBorder="1" applyAlignment="1">
      <alignment horizontal="justify" vertical="top" wrapText="1"/>
    </xf>
    <xf numFmtId="174" fontId="2" fillId="0" borderId="0" xfId="50" applyNumberFormat="1" applyFont="1" applyAlignment="1">
      <alignment horizontal="center" vertical="center"/>
      <protection/>
    </xf>
    <xf numFmtId="174" fontId="5" fillId="0" borderId="0" xfId="50" applyNumberFormat="1" applyFont="1" applyAlignment="1">
      <alignment horizontal="center" vertical="center"/>
      <protection/>
    </xf>
    <xf numFmtId="174" fontId="96" fillId="0" borderId="0" xfId="50" applyNumberFormat="1" applyFont="1" applyAlignment="1">
      <alignment horizontal="center" vertical="center"/>
      <protection/>
    </xf>
    <xf numFmtId="174" fontId="5" fillId="0" borderId="0" xfId="0" applyNumberFormat="1" applyFont="1" applyAlignment="1">
      <alignment wrapText="1"/>
    </xf>
    <xf numFmtId="174" fontId="5" fillId="0" borderId="0" xfId="0" applyNumberFormat="1" applyFont="1" applyAlignment="1">
      <alignment horizontal="center" vertical="center" wrapText="1"/>
    </xf>
    <xf numFmtId="174" fontId="102" fillId="0" borderId="0" xfId="0" applyNumberFormat="1" applyFont="1" applyAlignment="1">
      <alignment vertical="top" wrapText="1"/>
    </xf>
    <xf numFmtId="174" fontId="5" fillId="0" borderId="0" xfId="0" applyNumberFormat="1" applyFont="1" applyAlignment="1">
      <alignment horizontal="center" vertical="center"/>
    </xf>
    <xf numFmtId="174" fontId="2" fillId="0" borderId="0" xfId="50" applyNumberFormat="1" applyFont="1" applyAlignment="1">
      <alignment horizontal="center" vertical="center" wrapText="1"/>
      <protection/>
    </xf>
    <xf numFmtId="174" fontId="97" fillId="33" borderId="0" xfId="0" applyNumberFormat="1" applyFont="1" applyFill="1" applyAlignment="1">
      <alignment vertical="top" wrapText="1"/>
    </xf>
    <xf numFmtId="174" fontId="98" fillId="0" borderId="0" xfId="0" applyNumberFormat="1" applyFont="1" applyAlignment="1">
      <alignment vertical="top" wrapText="1"/>
    </xf>
    <xf numFmtId="174" fontId="102" fillId="0" borderId="0" xfId="0" applyNumberFormat="1" applyFont="1" applyAlignment="1">
      <alignment horizontal="right" vertical="top" wrapText="1"/>
    </xf>
    <xf numFmtId="0" fontId="2" fillId="0" borderId="11" xfId="50" applyFont="1" applyBorder="1" applyAlignment="1">
      <alignment horizontal="center" vertical="top" wrapText="1"/>
      <protection/>
    </xf>
    <xf numFmtId="0" fontId="2" fillId="0" borderId="11" xfId="50" applyFont="1" applyBorder="1" applyAlignment="1">
      <alignment horizontal="center" vertical="center"/>
      <protection/>
    </xf>
    <xf numFmtId="4" fontId="2" fillId="0" borderId="11" xfId="50" applyNumberFormat="1" applyFont="1" applyBorder="1" applyAlignment="1">
      <alignment horizontal="center" vertical="center"/>
      <protection/>
    </xf>
    <xf numFmtId="179" fontId="2" fillId="0" borderId="0" xfId="50" applyNumberFormat="1" applyFont="1">
      <alignment/>
      <protection/>
    </xf>
    <xf numFmtId="179" fontId="2" fillId="0" borderId="0" xfId="50" applyNumberFormat="1" applyFont="1" applyAlignment="1">
      <alignment horizontal="center" vertical="center"/>
      <protection/>
    </xf>
    <xf numFmtId="179" fontId="5" fillId="0" borderId="0" xfId="50" applyNumberFormat="1" applyFont="1" applyAlignment="1">
      <alignment horizontal="center" vertical="center"/>
      <protection/>
    </xf>
    <xf numFmtId="179" fontId="96" fillId="0" borderId="0" xfId="0" applyNumberFormat="1" applyFont="1" applyAlignment="1">
      <alignment vertical="top" wrapText="1"/>
    </xf>
    <xf numFmtId="179" fontId="5" fillId="0" borderId="0" xfId="50" applyNumberFormat="1" applyFont="1">
      <alignment/>
      <protection/>
    </xf>
    <xf numFmtId="179" fontId="7" fillId="0" borderId="0" xfId="50" applyNumberFormat="1" applyFont="1">
      <alignment/>
      <protection/>
    </xf>
    <xf numFmtId="179" fontId="96" fillId="0" borderId="0" xfId="50" applyNumberFormat="1" applyFont="1" applyAlignment="1">
      <alignment horizontal="center" vertical="center"/>
      <protection/>
    </xf>
    <xf numFmtId="179" fontId="96" fillId="0" borderId="0" xfId="0" applyNumberFormat="1" applyFont="1" applyAlignment="1">
      <alignment horizontal="center"/>
    </xf>
    <xf numFmtId="179" fontId="7" fillId="0" borderId="0" xfId="50" applyNumberFormat="1" applyFont="1" applyAlignment="1">
      <alignment horizontal="center" vertical="center"/>
      <protection/>
    </xf>
    <xf numFmtId="179" fontId="12" fillId="0" borderId="0" xfId="50" applyNumberFormat="1" applyFont="1">
      <alignment/>
      <protection/>
    </xf>
    <xf numFmtId="179" fontId="5" fillId="0" borderId="0" xfId="50" applyNumberFormat="1" applyFont="1" applyAlignment="1">
      <alignment horizontal="center" vertical="center" wrapText="1"/>
      <protection/>
    </xf>
    <xf numFmtId="179" fontId="2" fillId="0" borderId="0" xfId="50" applyNumberFormat="1" applyFont="1" applyAlignment="1">
      <alignment wrapText="1"/>
      <protection/>
    </xf>
    <xf numFmtId="179" fontId="4" fillId="0" borderId="0" xfId="50" applyNumberFormat="1" applyFont="1" applyAlignment="1">
      <alignment horizontal="justify" vertical="top" wrapText="1"/>
      <protection/>
    </xf>
    <xf numFmtId="179" fontId="102" fillId="0" borderId="0" xfId="0" applyNumberFormat="1" applyFont="1" applyAlignment="1">
      <alignment vertical="top" wrapText="1"/>
    </xf>
    <xf numFmtId="179" fontId="96" fillId="0" borderId="0" xfId="70" applyNumberFormat="1" applyFont="1" applyAlignment="1">
      <alignment horizontal="center" vertical="center"/>
      <protection/>
    </xf>
    <xf numFmtId="179" fontId="10" fillId="0" borderId="0" xfId="70" applyNumberFormat="1" applyFont="1" applyAlignment="1">
      <alignment vertical="top"/>
      <protection/>
    </xf>
    <xf numFmtId="179" fontId="96" fillId="0" borderId="0" xfId="0" applyNumberFormat="1" applyFont="1" applyAlignment="1">
      <alignment vertical="top" wrapText="1"/>
    </xf>
    <xf numFmtId="179" fontId="96" fillId="0" borderId="0" xfId="0" applyNumberFormat="1" applyFont="1" applyAlignment="1">
      <alignment horizontal="center" vertical="center"/>
    </xf>
    <xf numFmtId="179" fontId="96" fillId="0" borderId="0" xfId="0" applyNumberFormat="1" applyFont="1" applyAlignment="1">
      <alignment horizontal="center" vertical="center"/>
    </xf>
    <xf numFmtId="179" fontId="10" fillId="0" borderId="0" xfId="0" applyNumberFormat="1" applyFont="1" applyAlignment="1">
      <alignment vertical="top" wrapText="1"/>
    </xf>
    <xf numFmtId="179" fontId="106" fillId="0" borderId="0" xfId="0" applyNumberFormat="1" applyFont="1" applyAlignment="1">
      <alignment horizontal="center"/>
    </xf>
    <xf numFmtId="179" fontId="96" fillId="0" borderId="0" xfId="0" applyNumberFormat="1" applyFont="1" applyAlignment="1">
      <alignment vertical="top" wrapText="1"/>
    </xf>
    <xf numFmtId="179" fontId="96" fillId="0" borderId="0" xfId="0" applyNumberFormat="1" applyFont="1" applyAlignment="1">
      <alignment vertical="center" wrapText="1"/>
    </xf>
    <xf numFmtId="179" fontId="96" fillId="0" borderId="0" xfId="0" applyNumberFormat="1" applyFont="1" applyAlignment="1">
      <alignment horizontal="center"/>
    </xf>
    <xf numFmtId="179" fontId="96" fillId="0" borderId="0" xfId="0" applyNumberFormat="1" applyFont="1" applyAlignment="1">
      <alignment vertical="center" wrapText="1"/>
    </xf>
    <xf numFmtId="179" fontId="96" fillId="0" borderId="0" xfId="0" applyNumberFormat="1" applyFont="1" applyAlignment="1">
      <alignment horizontal="justify" vertical="justify" wrapText="1"/>
    </xf>
    <xf numFmtId="179" fontId="96" fillId="0" borderId="0" xfId="0" applyNumberFormat="1" applyFont="1" applyAlignment="1">
      <alignment horizontal="center" wrapText="1"/>
    </xf>
    <xf numFmtId="179" fontId="96" fillId="0" borderId="0" xfId="0" applyNumberFormat="1" applyFont="1" applyAlignment="1">
      <alignment vertical="center" wrapText="1"/>
    </xf>
    <xf numFmtId="179" fontId="96" fillId="0" borderId="0" xfId="0" applyNumberFormat="1" applyFont="1" applyAlignment="1">
      <alignment horizontal="center" wrapText="1"/>
    </xf>
    <xf numFmtId="179" fontId="96" fillId="0" borderId="10" xfId="0" applyNumberFormat="1" applyFont="1" applyBorder="1" applyAlignment="1">
      <alignment vertical="center" wrapText="1"/>
    </xf>
    <xf numFmtId="179" fontId="96" fillId="0" borderId="0" xfId="0" applyNumberFormat="1" applyFont="1" applyAlignment="1">
      <alignment vertical="center" wrapText="1"/>
    </xf>
    <xf numFmtId="179" fontId="5" fillId="0" borderId="0" xfId="0" applyNumberFormat="1" applyFont="1" applyAlignment="1">
      <alignment horizontal="center" vertical="top" wrapText="1"/>
    </xf>
    <xf numFmtId="179" fontId="104" fillId="0" borderId="0" xfId="0" applyNumberFormat="1" applyFont="1" applyAlignment="1">
      <alignment horizontal="center" vertical="top"/>
    </xf>
    <xf numFmtId="179" fontId="10" fillId="0" borderId="0" xfId="0" applyNumberFormat="1" applyFont="1" applyAlignment="1">
      <alignment horizontal="center" vertical="top"/>
    </xf>
    <xf numFmtId="179" fontId="5" fillId="0" borderId="0" xfId="0" applyNumberFormat="1" applyFont="1" applyAlignment="1">
      <alignment horizontal="center" vertical="top"/>
    </xf>
    <xf numFmtId="179" fontId="6" fillId="0" borderId="0" xfId="0" applyNumberFormat="1" applyFont="1" applyAlignment="1">
      <alignment horizontal="center" vertical="top" wrapText="1"/>
    </xf>
    <xf numFmtId="179" fontId="97" fillId="33" borderId="0" xfId="0" applyNumberFormat="1" applyFont="1" applyFill="1" applyAlignment="1">
      <alignment vertical="top" wrapText="1"/>
    </xf>
    <xf numFmtId="179" fontId="98" fillId="0" borderId="0" xfId="0" applyNumberFormat="1" applyFont="1" applyAlignment="1">
      <alignment horizontal="center" vertical="top" wrapText="1"/>
    </xf>
    <xf numFmtId="179" fontId="98" fillId="0" borderId="0" xfId="0" applyNumberFormat="1" applyFont="1" applyAlignment="1">
      <alignment vertical="top" wrapText="1"/>
    </xf>
    <xf numFmtId="179" fontId="98" fillId="33" borderId="0" xfId="0" applyNumberFormat="1" applyFont="1" applyFill="1" applyAlignment="1">
      <alignment vertical="top" wrapText="1"/>
    </xf>
    <xf numFmtId="179" fontId="102" fillId="0" borderId="0" xfId="0" applyNumberFormat="1" applyFont="1" applyAlignment="1">
      <alignment horizontal="right" vertical="top" wrapText="1"/>
    </xf>
    <xf numFmtId="174" fontId="13" fillId="0" borderId="0" xfId="50" applyNumberFormat="1" applyFont="1">
      <alignment/>
      <protection/>
    </xf>
    <xf numFmtId="174" fontId="5" fillId="0" borderId="11" xfId="50" applyNumberFormat="1" applyFont="1" applyBorder="1" applyAlignment="1">
      <alignment horizontal="center" vertical="center"/>
      <protection/>
    </xf>
    <xf numFmtId="174" fontId="2" fillId="0" borderId="11" xfId="50" applyNumberFormat="1" applyFont="1" applyBorder="1" applyAlignment="1">
      <alignment horizontal="center" vertical="top" wrapText="1"/>
      <protection/>
    </xf>
    <xf numFmtId="174" fontId="5" fillId="0" borderId="0" xfId="0" applyNumberFormat="1" applyFont="1" applyAlignment="1">
      <alignment vertical="top" wrapText="1"/>
    </xf>
    <xf numFmtId="174" fontId="6" fillId="0" borderId="0" xfId="50" applyNumberFormat="1" applyFont="1">
      <alignment/>
      <protection/>
    </xf>
    <xf numFmtId="174" fontId="15" fillId="0" borderId="0" xfId="50" applyNumberFormat="1" applyFont="1">
      <alignment/>
      <protection/>
    </xf>
    <xf numFmtId="174" fontId="99" fillId="0" borderId="0" xfId="50" applyNumberFormat="1" applyFont="1">
      <alignment/>
      <protection/>
    </xf>
    <xf numFmtId="174" fontId="16" fillId="0" borderId="0" xfId="50" applyNumberFormat="1" applyFont="1">
      <alignment/>
      <protection/>
    </xf>
    <xf numFmtId="174" fontId="13" fillId="0" borderId="0" xfId="50" applyNumberFormat="1" applyFont="1" applyAlignment="1">
      <alignment wrapText="1"/>
      <protection/>
    </xf>
    <xf numFmtId="174" fontId="102" fillId="0" borderId="0" xfId="0" applyNumberFormat="1" applyFont="1" applyAlignment="1">
      <alignment vertical="top" wrapText="1"/>
    </xf>
    <xf numFmtId="174" fontId="5" fillId="0" borderId="0" xfId="70" applyNumberFormat="1" applyFont="1" applyAlignment="1">
      <alignment horizontal="center" vertical="center"/>
      <protection/>
    </xf>
    <xf numFmtId="174" fontId="17" fillId="0" borderId="0" xfId="70" applyNumberFormat="1" applyFont="1" applyAlignment="1">
      <alignment vertical="top"/>
      <protection/>
    </xf>
    <xf numFmtId="174" fontId="9" fillId="0" borderId="0" xfId="0" applyNumberFormat="1" applyFont="1" applyAlignment="1">
      <alignment vertical="top" wrapText="1"/>
    </xf>
    <xf numFmtId="174" fontId="9" fillId="0" borderId="0" xfId="50" applyNumberFormat="1" applyFont="1" applyAlignment="1">
      <alignment horizontal="left" vertical="top"/>
      <protection/>
    </xf>
    <xf numFmtId="174" fontId="5" fillId="0" borderId="0" xfId="0" applyNumberFormat="1" applyFont="1" applyAlignment="1">
      <alignment vertical="center" wrapText="1"/>
    </xf>
    <xf numFmtId="174" fontId="5" fillId="0" borderId="0" xfId="0" applyNumberFormat="1" applyFont="1" applyAlignment="1">
      <alignment horizontal="justify" vertical="justify" wrapText="1"/>
    </xf>
    <xf numFmtId="174" fontId="5" fillId="0" borderId="10" xfId="0" applyNumberFormat="1" applyFont="1" applyBorder="1" applyAlignment="1">
      <alignment vertical="center" wrapText="1"/>
    </xf>
    <xf numFmtId="174" fontId="5" fillId="0" borderId="0" xfId="0" applyNumberFormat="1" applyFont="1" applyAlignment="1">
      <alignment horizontal="center" wrapText="1"/>
    </xf>
    <xf numFmtId="174" fontId="105" fillId="0" borderId="0" xfId="0" applyNumberFormat="1" applyFont="1" applyAlignment="1">
      <alignment horizontal="center"/>
    </xf>
    <xf numFmtId="174" fontId="10" fillId="0" borderId="0" xfId="0" applyNumberFormat="1" applyFont="1" applyAlignment="1">
      <alignment horizontal="center"/>
    </xf>
    <xf numFmtId="174" fontId="5" fillId="0" borderId="0" xfId="0" applyNumberFormat="1" applyFont="1" applyAlignment="1">
      <alignment horizontal="center"/>
    </xf>
    <xf numFmtId="174" fontId="10" fillId="0" borderId="0" xfId="0" applyNumberFormat="1" applyFont="1" applyAlignment="1">
      <alignment horizontal="center" vertical="center"/>
    </xf>
    <xf numFmtId="174" fontId="97" fillId="0" borderId="0" xfId="0" applyNumberFormat="1" applyFont="1" applyAlignment="1">
      <alignment horizontal="center" vertical="top" wrapText="1"/>
    </xf>
    <xf numFmtId="174" fontId="98" fillId="0" borderId="0" xfId="0" applyNumberFormat="1" applyFont="1" applyAlignment="1">
      <alignment horizontal="right" vertical="top" wrapText="1"/>
    </xf>
    <xf numFmtId="174" fontId="100" fillId="0" borderId="0" xfId="0" applyNumberFormat="1" applyFont="1" applyAlignment="1">
      <alignment horizontal="right" vertical="top" wrapText="1"/>
    </xf>
    <xf numFmtId="0" fontId="5" fillId="0" borderId="11" xfId="0" applyFont="1" applyBorder="1" applyAlignment="1">
      <alignment horizontal="center" vertical="top" wrapText="1"/>
    </xf>
    <xf numFmtId="0" fontId="100" fillId="0" borderId="0" xfId="0" applyFont="1" applyAlignment="1">
      <alignment/>
    </xf>
    <xf numFmtId="0" fontId="6" fillId="0" borderId="0" xfId="0" applyFont="1" applyAlignment="1">
      <alignment horizontal="justify" vertical="top"/>
    </xf>
    <xf numFmtId="2" fontId="5" fillId="0" borderId="0" xfId="0" applyNumberFormat="1" applyFont="1" applyAlignment="1">
      <alignment horizontal="center" vertical="top"/>
    </xf>
    <xf numFmtId="179" fontId="2" fillId="0" borderId="11" xfId="50" applyNumberFormat="1" applyFont="1" applyBorder="1">
      <alignment/>
      <protection/>
    </xf>
    <xf numFmtId="2" fontId="4" fillId="0" borderId="11" xfId="50" applyNumberFormat="1" applyFont="1" applyBorder="1" applyAlignment="1">
      <alignment horizontal="justify" vertical="top" wrapText="1"/>
      <protection/>
    </xf>
    <xf numFmtId="0" fontId="2" fillId="0" borderId="11" xfId="50" applyFont="1" applyBorder="1">
      <alignment/>
      <protection/>
    </xf>
    <xf numFmtId="174" fontId="2" fillId="0" borderId="11" xfId="50" applyNumberFormat="1" applyFont="1" applyBorder="1">
      <alignment/>
      <protection/>
    </xf>
    <xf numFmtId="4" fontId="2" fillId="0" borderId="11" xfId="50" applyNumberFormat="1" applyFont="1" applyBorder="1" applyAlignment="1">
      <alignment horizontal="center" vertical="center" wrapText="1"/>
      <protection/>
    </xf>
    <xf numFmtId="4" fontId="4" fillId="0" borderId="11" xfId="50" applyNumberFormat="1" applyFont="1" applyBorder="1" applyAlignment="1">
      <alignment horizontal="center" vertical="center" wrapText="1"/>
      <protection/>
    </xf>
    <xf numFmtId="4" fontId="6" fillId="0" borderId="0" xfId="0" applyNumberFormat="1" applyFont="1" applyAlignment="1">
      <alignment horizontal="center" vertical="center" wrapText="1"/>
    </xf>
    <xf numFmtId="4" fontId="10" fillId="0" borderId="0" xfId="0" applyNumberFormat="1" applyFont="1" applyAlignment="1">
      <alignment horizontal="center" vertical="center"/>
    </xf>
    <xf numFmtId="4" fontId="97" fillId="0" borderId="0" xfId="0" applyNumberFormat="1" applyFont="1" applyAlignment="1">
      <alignment horizontal="center" vertical="center" wrapText="1"/>
    </xf>
    <xf numFmtId="4" fontId="13" fillId="0" borderId="0" xfId="50" applyNumberFormat="1" applyFont="1" applyAlignment="1">
      <alignment horizontal="center" vertical="center"/>
      <protection/>
    </xf>
    <xf numFmtId="4" fontId="6" fillId="0" borderId="0" xfId="50" applyNumberFormat="1" applyFont="1" applyAlignment="1">
      <alignment horizontal="center" vertical="center"/>
      <protection/>
    </xf>
    <xf numFmtId="2" fontId="4" fillId="0" borderId="11" xfId="50" applyNumberFormat="1" applyFont="1" applyBorder="1" applyAlignment="1">
      <alignment horizontal="center" vertical="center" wrapText="1"/>
      <protection/>
    </xf>
    <xf numFmtId="4" fontId="100" fillId="0" borderId="0" xfId="0" applyNumberFormat="1" applyFont="1" applyAlignment="1">
      <alignment horizontal="center" vertical="center" wrapText="1"/>
    </xf>
    <xf numFmtId="4" fontId="98" fillId="0" borderId="0" xfId="0" applyNumberFormat="1" applyFont="1" applyAlignment="1">
      <alignment horizontal="center" vertical="center" wrapText="1"/>
    </xf>
    <xf numFmtId="4" fontId="18" fillId="0" borderId="0" xfId="70" applyNumberFormat="1" applyFont="1" applyAlignment="1">
      <alignment horizontal="center" vertical="center"/>
      <protection/>
    </xf>
    <xf numFmtId="4" fontId="99" fillId="0" borderId="0" xfId="0" applyNumberFormat="1" applyFont="1" applyAlignment="1">
      <alignment horizontal="center" vertical="center"/>
    </xf>
    <xf numFmtId="4" fontId="103" fillId="0" borderId="0" xfId="0" applyNumberFormat="1" applyFont="1" applyAlignment="1">
      <alignment horizontal="center" vertical="center"/>
    </xf>
    <xf numFmtId="4" fontId="17" fillId="0" borderId="0" xfId="70" applyNumberFormat="1" applyFont="1" applyAlignment="1">
      <alignment horizontal="center" vertical="center"/>
      <protection/>
    </xf>
    <xf numFmtId="4" fontId="99" fillId="0" borderId="0" xfId="0" applyNumberFormat="1" applyFont="1" applyAlignment="1">
      <alignment horizontal="center" vertical="center"/>
    </xf>
    <xf numFmtId="4" fontId="97" fillId="33" borderId="0" xfId="0" applyNumberFormat="1" applyFont="1" applyFill="1" applyAlignment="1">
      <alignment horizontal="center" vertical="center" wrapText="1"/>
    </xf>
    <xf numFmtId="4" fontId="100" fillId="0" borderId="0" xfId="0" applyNumberFormat="1" applyFont="1" applyAlignment="1">
      <alignment horizontal="center" vertical="center" wrapText="1"/>
    </xf>
    <xf numFmtId="0" fontId="13" fillId="0" borderId="0" xfId="50" applyFont="1" applyAlignment="1">
      <alignment horizontal="center" vertical="center"/>
      <protection/>
    </xf>
    <xf numFmtId="0" fontId="2" fillId="0" borderId="11" xfId="50" applyFont="1" applyBorder="1" applyAlignment="1">
      <alignment horizontal="center" vertical="center" wrapText="1"/>
      <protection/>
    </xf>
    <xf numFmtId="0" fontId="6" fillId="0" borderId="0" xfId="50" applyFont="1" applyAlignment="1">
      <alignment horizontal="center" vertical="center"/>
      <protection/>
    </xf>
    <xf numFmtId="2" fontId="3" fillId="0" borderId="0" xfId="50" applyNumberFormat="1" applyFont="1" applyAlignment="1">
      <alignment horizontal="center" vertical="center" wrapText="1"/>
      <protection/>
    </xf>
    <xf numFmtId="0" fontId="102" fillId="0" borderId="0" xfId="0" applyFont="1" applyAlignment="1">
      <alignment horizontal="center" vertical="center" wrapText="1"/>
    </xf>
    <xf numFmtId="0" fontId="102" fillId="0" borderId="0" xfId="0" applyFont="1" applyAlignment="1">
      <alignment horizontal="center" vertical="center" wrapText="1"/>
    </xf>
    <xf numFmtId="4" fontId="9" fillId="0" borderId="0" xfId="0" applyNumberFormat="1" applyFont="1" applyAlignment="1">
      <alignment horizontal="center" vertical="center" wrapText="1"/>
    </xf>
    <xf numFmtId="0" fontId="97" fillId="33" borderId="0" xfId="0" applyFont="1" applyFill="1" applyAlignment="1">
      <alignment horizontal="center" vertical="center" wrapText="1"/>
    </xf>
    <xf numFmtId="0" fontId="97" fillId="0" borderId="0" xfId="0" applyFont="1" applyAlignment="1">
      <alignment horizontal="center" vertical="center" wrapText="1"/>
    </xf>
    <xf numFmtId="0" fontId="98" fillId="0" borderId="0" xfId="0" applyFont="1" applyAlignment="1">
      <alignment horizontal="center" vertical="center" wrapText="1"/>
    </xf>
    <xf numFmtId="0" fontId="100" fillId="0" borderId="0" xfId="0" applyFont="1" applyAlignment="1">
      <alignment horizontal="center" vertical="center" wrapText="1"/>
    </xf>
    <xf numFmtId="4" fontId="102" fillId="0" borderId="0" xfId="0" applyNumberFormat="1" applyFont="1" applyAlignment="1">
      <alignment horizontal="center" vertical="center" wrapText="1"/>
    </xf>
    <xf numFmtId="0" fontId="17" fillId="0" borderId="0" xfId="70" applyFont="1" applyAlignment="1">
      <alignment horizontal="center" vertical="center"/>
      <protection/>
    </xf>
    <xf numFmtId="0" fontId="5" fillId="0" borderId="10" xfId="0" applyFont="1" applyBorder="1" applyAlignment="1">
      <alignment horizontal="center" vertical="center" wrapText="1"/>
    </xf>
    <xf numFmtId="2" fontId="10" fillId="0" borderId="0" xfId="0" applyNumberFormat="1" applyFont="1" applyAlignment="1">
      <alignment horizontal="center" vertical="center"/>
    </xf>
    <xf numFmtId="174" fontId="2" fillId="0" borderId="0" xfId="50" applyNumberFormat="1" applyFont="1">
      <alignment/>
      <protection/>
    </xf>
    <xf numFmtId="2" fontId="4" fillId="0" borderId="0" xfId="50" applyNumberFormat="1" applyFont="1" applyAlignment="1">
      <alignment horizontal="center" vertical="center" wrapText="1"/>
      <protection/>
    </xf>
    <xf numFmtId="4" fontId="4" fillId="0" borderId="0" xfId="50" applyNumberFormat="1" applyFont="1" applyAlignment="1">
      <alignment horizontal="center" vertical="center"/>
      <protection/>
    </xf>
    <xf numFmtId="4" fontId="10" fillId="0" borderId="0" xfId="0" applyNumberFormat="1" applyFont="1" applyAlignment="1">
      <alignment horizontal="center" vertical="center" wrapText="1"/>
    </xf>
    <xf numFmtId="0" fontId="99" fillId="0" borderId="0" xfId="50" applyFont="1" applyAlignment="1">
      <alignment horizontal="center" vertical="center"/>
      <protection/>
    </xf>
    <xf numFmtId="4" fontId="99" fillId="0" borderId="0" xfId="50" applyNumberFormat="1" applyFont="1" applyAlignment="1">
      <alignment horizontal="center" vertical="center"/>
      <protection/>
    </xf>
    <xf numFmtId="179" fontId="96" fillId="0" borderId="0" xfId="50" applyNumberFormat="1" applyFont="1">
      <alignment/>
      <protection/>
    </xf>
    <xf numFmtId="179" fontId="106" fillId="0" borderId="0" xfId="0" applyNumberFormat="1" applyFont="1" applyAlignment="1">
      <alignment wrapText="1"/>
    </xf>
    <xf numFmtId="179" fontId="96" fillId="0" borderId="0" xfId="0" applyNumberFormat="1" applyFont="1" applyAlignment="1">
      <alignment wrapText="1"/>
    </xf>
    <xf numFmtId="0" fontId="99" fillId="0" borderId="0" xfId="0" applyFont="1" applyAlignment="1">
      <alignment horizontal="justify" vertical="top" wrapText="1"/>
    </xf>
    <xf numFmtId="179" fontId="96" fillId="0" borderId="0" xfId="0" applyNumberFormat="1" applyFont="1" applyAlignment="1">
      <alignment/>
    </xf>
    <xf numFmtId="0" fontId="2" fillId="0" borderId="0" xfId="50" applyFont="1" applyAlignment="1">
      <alignment horizontal="center" vertical="center" wrapText="1"/>
      <protection/>
    </xf>
    <xf numFmtId="4" fontId="2" fillId="0" borderId="0" xfId="50" applyNumberFormat="1" applyFont="1" applyAlignment="1">
      <alignment horizontal="center" vertical="center" wrapText="1"/>
      <protection/>
    </xf>
    <xf numFmtId="0" fontId="107" fillId="0" borderId="0" xfId="50" applyFont="1" applyAlignment="1">
      <alignment horizontal="center" vertical="top" wrapText="1"/>
      <protection/>
    </xf>
    <xf numFmtId="179" fontId="5" fillId="0" borderId="11" xfId="50" applyNumberFormat="1" applyFont="1" applyBorder="1" applyAlignment="1">
      <alignment horizontal="center" vertical="center"/>
      <protection/>
    </xf>
    <xf numFmtId="179" fontId="5" fillId="0" borderId="11" xfId="50" applyNumberFormat="1" applyFont="1" applyBorder="1" applyAlignment="1">
      <alignment horizontal="center" vertical="top" wrapText="1"/>
      <protection/>
    </xf>
    <xf numFmtId="0" fontId="5" fillId="0" borderId="11" xfId="50" applyFont="1" applyBorder="1" applyAlignment="1">
      <alignment horizontal="center" vertical="top" wrapText="1"/>
      <protection/>
    </xf>
    <xf numFmtId="174" fontId="5" fillId="0" borderId="11" xfId="50" applyNumberFormat="1" applyFont="1" applyBorder="1" applyAlignment="1">
      <alignment horizontal="center" vertical="top" wrapText="1"/>
      <protection/>
    </xf>
    <xf numFmtId="0" fontId="5" fillId="0" borderId="11" xfId="50" applyFont="1" applyBorder="1" applyAlignment="1">
      <alignment horizontal="center" vertical="center" wrapText="1"/>
      <protection/>
    </xf>
    <xf numFmtId="4" fontId="5" fillId="0" borderId="11" xfId="50" applyNumberFormat="1" applyFont="1" applyBorder="1" applyAlignment="1">
      <alignment horizontal="center" vertical="center" wrapText="1"/>
      <protection/>
    </xf>
    <xf numFmtId="2" fontId="10" fillId="0" borderId="0" xfId="50" applyNumberFormat="1" applyFont="1" applyAlignment="1">
      <alignment horizontal="justify" vertical="top" wrapText="1"/>
      <protection/>
    </xf>
    <xf numFmtId="179" fontId="5" fillId="0" borderId="0" xfId="0" applyNumberFormat="1" applyFont="1" applyAlignment="1">
      <alignment/>
    </xf>
    <xf numFmtId="0" fontId="5" fillId="0" borderId="0" xfId="50" applyFont="1" applyAlignment="1">
      <alignment horizontal="justify" vertical="top" wrapText="1" shrinkToFit="1"/>
      <protection/>
    </xf>
    <xf numFmtId="179" fontId="5" fillId="0" borderId="0" xfId="50" applyNumberFormat="1" applyFont="1" applyAlignment="1">
      <alignment wrapText="1" shrinkToFit="1"/>
      <protection/>
    </xf>
    <xf numFmtId="2" fontId="10" fillId="0" borderId="11" xfId="50" applyNumberFormat="1" applyFont="1" applyBorder="1" applyAlignment="1">
      <alignment horizontal="justify" vertical="top" wrapText="1"/>
      <protection/>
    </xf>
    <xf numFmtId="179" fontId="5" fillId="0" borderId="11" xfId="50" applyNumberFormat="1" applyFont="1" applyBorder="1">
      <alignment/>
      <protection/>
    </xf>
    <xf numFmtId="0" fontId="5" fillId="0" borderId="11" xfId="50" applyFont="1" applyBorder="1">
      <alignment/>
      <protection/>
    </xf>
    <xf numFmtId="174" fontId="5" fillId="0" borderId="11" xfId="50" applyNumberFormat="1" applyFont="1" applyBorder="1">
      <alignment/>
      <protection/>
    </xf>
    <xf numFmtId="2" fontId="10" fillId="0" borderId="11" xfId="50" applyNumberFormat="1" applyFont="1" applyBorder="1" applyAlignment="1">
      <alignment horizontal="center" vertical="center" wrapText="1"/>
      <protection/>
    </xf>
    <xf numFmtId="4" fontId="10" fillId="0" borderId="11" xfId="50" applyNumberFormat="1" applyFont="1" applyBorder="1" applyAlignment="1">
      <alignment horizontal="center" vertical="center" wrapText="1"/>
      <protection/>
    </xf>
    <xf numFmtId="0" fontId="2" fillId="0" borderId="0" xfId="50" applyFont="1" applyBorder="1" applyAlignment="1">
      <alignment horizontal="center" vertical="top" wrapText="1"/>
      <protection/>
    </xf>
    <xf numFmtId="179" fontId="107" fillId="0" borderId="0" xfId="50" applyNumberFormat="1" applyFont="1" applyBorder="1" applyAlignment="1">
      <alignment horizontal="center" vertical="top" wrapText="1"/>
      <protection/>
    </xf>
    <xf numFmtId="174" fontId="2" fillId="0" borderId="0" xfId="50" applyNumberFormat="1" applyFont="1" applyBorder="1" applyAlignment="1">
      <alignment horizontal="center" vertical="top" wrapText="1"/>
      <protection/>
    </xf>
    <xf numFmtId="0" fontId="2" fillId="0" borderId="0" xfId="50" applyFont="1" applyBorder="1" applyAlignment="1">
      <alignment horizontal="center" vertical="center" wrapText="1"/>
      <protection/>
    </xf>
    <xf numFmtId="4" fontId="2" fillId="0" borderId="0" xfId="50" applyNumberFormat="1" applyFont="1" applyBorder="1" applyAlignment="1">
      <alignment horizontal="center" vertical="center" wrapText="1"/>
      <protection/>
    </xf>
    <xf numFmtId="179" fontId="5" fillId="0" borderId="0" xfId="0" applyNumberFormat="1" applyFont="1" applyAlignment="1">
      <alignment vertical="top" wrapText="1"/>
    </xf>
    <xf numFmtId="179" fontId="5" fillId="0" borderId="0" xfId="0" applyNumberFormat="1" applyFont="1" applyAlignment="1">
      <alignment horizontal="center" vertical="center"/>
    </xf>
    <xf numFmtId="0" fontId="6" fillId="0" borderId="0" xfId="0" applyFont="1" applyBorder="1" applyAlignment="1">
      <alignment horizontal="left" vertical="top"/>
    </xf>
    <xf numFmtId="179" fontId="5" fillId="0" borderId="0" xfId="50" applyNumberFormat="1" applyFont="1" applyBorder="1" applyAlignment="1">
      <alignment horizontal="center" vertical="top" wrapText="1"/>
      <protection/>
    </xf>
    <xf numFmtId="0" fontId="5" fillId="0" borderId="0" xfId="50" applyFont="1" applyBorder="1" applyAlignment="1">
      <alignment horizontal="center" vertical="top" wrapText="1"/>
      <protection/>
    </xf>
    <xf numFmtId="174" fontId="5" fillId="0" borderId="0" xfId="50" applyNumberFormat="1" applyFont="1" applyBorder="1" applyAlignment="1">
      <alignment horizontal="center" vertical="top" wrapText="1"/>
      <protection/>
    </xf>
    <xf numFmtId="0" fontId="5" fillId="0" borderId="0" xfId="50" applyFont="1" applyBorder="1" applyAlignment="1">
      <alignment horizontal="center" vertical="center" wrapText="1"/>
      <protection/>
    </xf>
    <xf numFmtId="4" fontId="5" fillId="0" borderId="0" xfId="50" applyNumberFormat="1" applyFont="1" applyBorder="1" applyAlignment="1">
      <alignment horizontal="center" vertical="center" wrapText="1"/>
      <protection/>
    </xf>
    <xf numFmtId="4" fontId="6" fillId="0" borderId="0" xfId="50" applyNumberFormat="1" applyFont="1" applyFill="1" applyAlignment="1">
      <alignment horizontal="center" vertical="center"/>
      <protection/>
    </xf>
    <xf numFmtId="0" fontId="2" fillId="0" borderId="0" xfId="50" applyFont="1" applyBorder="1" applyAlignment="1">
      <alignment vertical="top" wrapText="1"/>
      <protection/>
    </xf>
    <xf numFmtId="0" fontId="5" fillId="0" borderId="0" xfId="0" applyFont="1" applyBorder="1" applyAlignment="1">
      <alignment horizontal="center" vertical="top" wrapText="1"/>
    </xf>
    <xf numFmtId="0" fontId="10" fillId="0" borderId="0" xfId="50" applyFont="1" applyAlignment="1">
      <alignment horizontal="left" vertical="top"/>
      <protection/>
    </xf>
    <xf numFmtId="0" fontId="10" fillId="0" borderId="0" xfId="50" applyFont="1" applyFill="1" applyAlignment="1">
      <alignment horizontal="left" vertical="top"/>
      <protection/>
    </xf>
    <xf numFmtId="0" fontId="4" fillId="0" borderId="0" xfId="50" applyFont="1" applyAlignment="1">
      <alignment horizontal="left" vertical="top" wrapText="1"/>
      <protection/>
    </xf>
    <xf numFmtId="0" fontId="10" fillId="0" borderId="0" xfId="50" applyFont="1" applyAlignment="1">
      <alignment horizontal="left" vertical="top" wrapText="1"/>
      <protection/>
    </xf>
    <xf numFmtId="2" fontId="10" fillId="0" borderId="0" xfId="50" applyNumberFormat="1" applyFont="1" applyAlignment="1">
      <alignment horizontal="left" vertical="top" wrapText="1"/>
      <protection/>
    </xf>
    <xf numFmtId="2" fontId="10" fillId="0" borderId="0" xfId="50" applyNumberFormat="1" applyFont="1" applyBorder="1" applyAlignment="1">
      <alignment horizontal="justify" vertical="top" wrapText="1"/>
      <protection/>
    </xf>
    <xf numFmtId="179" fontId="5" fillId="0" borderId="0" xfId="50" applyNumberFormat="1" applyFont="1" applyBorder="1">
      <alignment/>
      <protection/>
    </xf>
    <xf numFmtId="0" fontId="5" fillId="0" borderId="0" xfId="50" applyFont="1" applyBorder="1">
      <alignment/>
      <protection/>
    </xf>
    <xf numFmtId="174" fontId="5" fillId="0" borderId="0" xfId="50" applyNumberFormat="1" applyFont="1" applyBorder="1">
      <alignment/>
      <protection/>
    </xf>
    <xf numFmtId="2" fontId="10" fillId="0" borderId="0" xfId="50" applyNumberFormat="1" applyFont="1" applyBorder="1" applyAlignment="1">
      <alignment horizontal="center" vertical="center" wrapText="1"/>
      <protection/>
    </xf>
    <xf numFmtId="4" fontId="10" fillId="0" borderId="0" xfId="50" applyNumberFormat="1" applyFont="1" applyBorder="1" applyAlignment="1">
      <alignment horizontal="center" vertical="center" wrapText="1"/>
      <protection/>
    </xf>
    <xf numFmtId="0" fontId="6" fillId="0" borderId="11" xfId="0" applyFont="1" applyBorder="1" applyAlignment="1">
      <alignment horizontal="left" vertical="top" wrapText="1"/>
    </xf>
    <xf numFmtId="179" fontId="5" fillId="0" borderId="11" xfId="0" applyNumberFormat="1" applyFont="1" applyBorder="1" applyAlignment="1">
      <alignment horizontal="center"/>
    </xf>
    <xf numFmtId="2" fontId="4" fillId="0" borderId="0" xfId="50" applyNumberFormat="1" applyFont="1" applyBorder="1" applyAlignment="1">
      <alignment horizontal="justify" vertical="top" wrapText="1"/>
      <protection/>
    </xf>
    <xf numFmtId="2" fontId="4" fillId="0" borderId="0" xfId="50" applyNumberFormat="1" applyFont="1" applyBorder="1" applyAlignment="1">
      <alignment horizontal="center" vertical="center" wrapText="1"/>
      <protection/>
    </xf>
    <xf numFmtId="4" fontId="4" fillId="0" borderId="0" xfId="50" applyNumberFormat="1" applyFont="1" applyBorder="1" applyAlignment="1">
      <alignment horizontal="center" vertical="center" wrapText="1"/>
      <protection/>
    </xf>
    <xf numFmtId="0" fontId="26" fillId="0" borderId="0" xfId="70" applyFont="1" applyAlignment="1">
      <alignment horizontal="center" vertical="center"/>
      <protection/>
    </xf>
    <xf numFmtId="0" fontId="26" fillId="0" borderId="12" xfId="70" applyFont="1" applyBorder="1" applyAlignment="1">
      <alignment horizontal="justify" vertical="top" wrapText="1"/>
      <protection/>
    </xf>
    <xf numFmtId="2" fontId="5" fillId="0" borderId="0" xfId="70" applyNumberFormat="1" applyFont="1" applyAlignment="1">
      <alignment horizontal="center" vertical="center"/>
      <protection/>
    </xf>
    <xf numFmtId="0" fontId="26" fillId="0" borderId="0" xfId="70" applyFont="1" applyAlignment="1">
      <alignment vertical="top"/>
      <protection/>
    </xf>
    <xf numFmtId="174" fontId="26" fillId="0" borderId="13" xfId="70" applyNumberFormat="1" applyFont="1" applyBorder="1" applyAlignment="1">
      <alignment vertical="top"/>
      <protection/>
    </xf>
    <xf numFmtId="0" fontId="27" fillId="0" borderId="0" xfId="70" applyFont="1">
      <alignment/>
      <protection/>
    </xf>
    <xf numFmtId="0" fontId="10" fillId="0" borderId="0" xfId="71" applyFont="1" applyAlignment="1">
      <alignment horizontal="left" vertical="top"/>
      <protection/>
    </xf>
    <xf numFmtId="0" fontId="5" fillId="0" borderId="0" xfId="71" applyFont="1" applyAlignment="1">
      <alignment horizontal="justify" vertical="top" wrapText="1"/>
      <protection/>
    </xf>
    <xf numFmtId="174" fontId="5" fillId="0" borderId="0" xfId="71" applyNumberFormat="1" applyFont="1" applyAlignment="1">
      <alignment vertical="top" wrapText="1"/>
      <protection/>
    </xf>
    <xf numFmtId="0" fontId="5" fillId="0" borderId="0" xfId="71" applyFont="1" applyAlignment="1">
      <alignment vertical="top" wrapText="1"/>
      <protection/>
    </xf>
    <xf numFmtId="0" fontId="5" fillId="0" borderId="0" xfId="71" applyFont="1" applyAlignment="1">
      <alignment horizontal="center" vertical="center" wrapText="1"/>
      <protection/>
    </xf>
    <xf numFmtId="0" fontId="5" fillId="0" borderId="0" xfId="71" applyFont="1" applyAlignment="1">
      <alignment horizontal="left" vertical="top"/>
      <protection/>
    </xf>
    <xf numFmtId="174" fontId="5" fillId="0" borderId="0" xfId="71" applyNumberFormat="1" applyFont="1" applyAlignment="1">
      <alignment horizontal="center" vertical="center"/>
      <protection/>
    </xf>
    <xf numFmtId="0" fontId="6" fillId="0" borderId="0" xfId="71" applyFont="1">
      <alignment/>
      <protection/>
    </xf>
    <xf numFmtId="2" fontId="5" fillId="0" borderId="0" xfId="71" applyNumberFormat="1" applyFont="1" applyAlignment="1">
      <alignment horizontal="center" vertical="center"/>
      <protection/>
    </xf>
    <xf numFmtId="0" fontId="6" fillId="0" borderId="0" xfId="71" applyFont="1" applyAlignment="1">
      <alignment horizontal="center" vertical="center"/>
      <protection/>
    </xf>
    <xf numFmtId="0" fontId="5" fillId="0" borderId="11" xfId="71" applyFont="1" applyBorder="1" applyAlignment="1">
      <alignment horizontal="justify" vertical="top" wrapText="1"/>
      <protection/>
    </xf>
    <xf numFmtId="174" fontId="5" fillId="0" borderId="11" xfId="71" applyNumberFormat="1" applyFont="1" applyBorder="1" applyAlignment="1">
      <alignment horizontal="center" vertical="center"/>
      <protection/>
    </xf>
    <xf numFmtId="0" fontId="5" fillId="0" borderId="11" xfId="71" applyFont="1" applyBorder="1" applyAlignment="1">
      <alignment horizontal="center" vertical="center"/>
      <protection/>
    </xf>
    <xf numFmtId="4" fontId="5" fillId="0" borderId="11" xfId="71" applyNumberFormat="1" applyFont="1" applyBorder="1" applyAlignment="1">
      <alignment horizontal="center" vertical="center"/>
      <protection/>
    </xf>
    <xf numFmtId="0" fontId="5" fillId="0" borderId="0" xfId="71" applyFont="1" applyAlignment="1">
      <alignment horizontal="center"/>
      <protection/>
    </xf>
    <xf numFmtId="0" fontId="5" fillId="0" borderId="11" xfId="71" applyFont="1" applyBorder="1" applyAlignment="1">
      <alignment horizontal="center"/>
      <protection/>
    </xf>
    <xf numFmtId="2" fontId="5" fillId="0" borderId="11" xfId="71" applyNumberFormat="1" applyFont="1" applyBorder="1" applyAlignment="1">
      <alignment horizontal="center" vertical="center"/>
      <protection/>
    </xf>
    <xf numFmtId="0" fontId="5" fillId="0" borderId="0" xfId="71" applyFont="1" applyAlignment="1">
      <alignment horizontal="center" vertical="center"/>
      <protection/>
    </xf>
    <xf numFmtId="0" fontId="99" fillId="0" borderId="0" xfId="0" applyFont="1" applyAlignment="1">
      <alignment/>
    </xf>
    <xf numFmtId="0" fontId="104" fillId="0" borderId="0" xfId="0" applyFont="1" applyAlignment="1">
      <alignment/>
    </xf>
    <xf numFmtId="0" fontId="99" fillId="0" borderId="0" xfId="0" applyFont="1" applyAlignment="1">
      <alignment/>
    </xf>
    <xf numFmtId="0" fontId="104" fillId="0" borderId="0" xfId="0" applyFont="1" applyAlignment="1">
      <alignment/>
    </xf>
    <xf numFmtId="0" fontId="99" fillId="0" borderId="0" xfId="0" applyFont="1" applyAlignment="1">
      <alignment/>
    </xf>
    <xf numFmtId="0" fontId="104" fillId="0" borderId="0" xfId="0" applyFont="1" applyAlignment="1">
      <alignment/>
    </xf>
    <xf numFmtId="0" fontId="97" fillId="33" borderId="0" xfId="0" applyFont="1" applyFill="1" applyAlignment="1">
      <alignment horizontal="right" vertical="top" wrapText="1"/>
    </xf>
    <xf numFmtId="0" fontId="97" fillId="0" borderId="0" xfId="0" applyFont="1" applyAlignment="1">
      <alignment horizontal="right" vertical="top" wrapText="1"/>
    </xf>
    <xf numFmtId="0" fontId="97" fillId="0" borderId="0" xfId="0" applyFont="1" applyAlignment="1">
      <alignment horizontal="center" vertical="top" wrapText="1"/>
    </xf>
    <xf numFmtId="0" fontId="97" fillId="0" borderId="0" xfId="0" applyFont="1" applyAlignment="1">
      <alignment vertical="top" wrapText="1"/>
    </xf>
    <xf numFmtId="0" fontId="97" fillId="33" borderId="0" xfId="0" applyFont="1" applyFill="1" applyAlignment="1">
      <alignment vertical="top" wrapText="1"/>
    </xf>
    <xf numFmtId="0" fontId="99" fillId="0" borderId="0" xfId="0" applyFont="1" applyAlignment="1">
      <alignment/>
    </xf>
    <xf numFmtId="0" fontId="104" fillId="0" borderId="0" xfId="0" applyFont="1" applyAlignment="1">
      <alignment/>
    </xf>
    <xf numFmtId="174" fontId="97" fillId="33" borderId="0" xfId="0" applyNumberFormat="1" applyFont="1" applyFill="1" applyAlignment="1">
      <alignment vertical="top" wrapText="1"/>
    </xf>
    <xf numFmtId="174" fontId="97" fillId="0" borderId="0" xfId="0" applyNumberFormat="1" applyFont="1" applyAlignment="1">
      <alignment horizontal="center" vertical="top" wrapText="1"/>
    </xf>
    <xf numFmtId="4" fontId="97" fillId="0" borderId="0" xfId="0" applyNumberFormat="1" applyFont="1" applyAlignment="1">
      <alignment horizontal="center" vertical="center" wrapText="1"/>
    </xf>
    <xf numFmtId="4" fontId="97" fillId="33" borderId="0" xfId="0" applyNumberFormat="1" applyFont="1" applyFill="1" applyAlignment="1">
      <alignment horizontal="center" vertical="center" wrapText="1"/>
    </xf>
    <xf numFmtId="0" fontId="97" fillId="33" borderId="0" xfId="0" applyFont="1" applyFill="1" applyAlignment="1">
      <alignment horizontal="center" vertical="center" wrapText="1"/>
    </xf>
    <xf numFmtId="0" fontId="97" fillId="0" borderId="0" xfId="0" applyFont="1" applyAlignment="1">
      <alignment horizontal="center" vertical="center" wrapText="1"/>
    </xf>
    <xf numFmtId="4" fontId="5" fillId="0" borderId="0" xfId="71" applyNumberFormat="1" applyFont="1" applyAlignment="1">
      <alignment horizontal="center" vertical="center"/>
      <protection/>
    </xf>
    <xf numFmtId="2" fontId="5" fillId="0" borderId="14" xfId="71" applyNumberFormat="1" applyFont="1" applyBorder="1" applyAlignment="1">
      <alignment horizontal="center" vertical="center"/>
      <protection/>
    </xf>
    <xf numFmtId="4" fontId="96" fillId="0" borderId="0" xfId="71" applyNumberFormat="1" applyFont="1" applyAlignment="1">
      <alignment horizontal="center" vertical="center"/>
      <protection/>
    </xf>
    <xf numFmtId="174" fontId="5" fillId="0" borderId="11" xfId="71" applyNumberFormat="1" applyFont="1" applyBorder="1" applyAlignment="1">
      <alignment horizontal="center" vertical="center" wrapText="1"/>
      <protection/>
    </xf>
    <xf numFmtId="0" fontId="96" fillId="0" borderId="0" xfId="71" applyFont="1" applyAlignment="1">
      <alignment horizontal="justify"/>
      <protection/>
    </xf>
    <xf numFmtId="0" fontId="99" fillId="0" borderId="0" xfId="71" applyFont="1">
      <alignment/>
      <protection/>
    </xf>
    <xf numFmtId="0" fontId="100" fillId="0" borderId="0" xfId="71" applyFont="1">
      <alignment/>
      <protection/>
    </xf>
    <xf numFmtId="49" fontId="10" fillId="0" borderId="0" xfId="71" applyNumberFormat="1" applyFont="1" applyAlignment="1">
      <alignment horizontal="left" vertical="top"/>
      <protection/>
    </xf>
    <xf numFmtId="0" fontId="10" fillId="0" borderId="0" xfId="71" applyFont="1" applyAlignment="1">
      <alignment horizontal="justify" vertical="top" wrapText="1"/>
      <protection/>
    </xf>
    <xf numFmtId="0" fontId="22" fillId="0" borderId="0" xfId="71" applyFont="1">
      <alignment/>
      <protection/>
    </xf>
    <xf numFmtId="0" fontId="5" fillId="0" borderId="0" xfId="71" applyFont="1" applyAlignment="1">
      <alignment horizontal="justify" vertical="top"/>
      <protection/>
    </xf>
    <xf numFmtId="174" fontId="5" fillId="0" borderId="0" xfId="71" applyNumberFormat="1" applyFont="1" applyAlignment="1">
      <alignment vertical="center" wrapText="1"/>
      <protection/>
    </xf>
    <xf numFmtId="0" fontId="5" fillId="0" borderId="0" xfId="71" applyFont="1" applyAlignment="1">
      <alignment vertical="center" wrapText="1"/>
      <protection/>
    </xf>
    <xf numFmtId="4" fontId="5" fillId="0" borderId="0" xfId="71" applyNumberFormat="1" applyFont="1" applyAlignment="1">
      <alignment horizontal="center" vertical="center" wrapText="1"/>
      <protection/>
    </xf>
    <xf numFmtId="0" fontId="5" fillId="0" borderId="11" xfId="71" applyFont="1" applyBorder="1" applyAlignment="1">
      <alignment horizontal="justify" vertical="top"/>
      <protection/>
    </xf>
    <xf numFmtId="174" fontId="5" fillId="0" borderId="11" xfId="71" applyNumberFormat="1" applyFont="1" applyBorder="1" applyAlignment="1">
      <alignment horizontal="center"/>
      <protection/>
    </xf>
    <xf numFmtId="2" fontId="5" fillId="0" borderId="11" xfId="71" applyNumberFormat="1" applyFont="1" applyBorder="1" applyAlignment="1">
      <alignment horizontal="center" vertical="top"/>
      <protection/>
    </xf>
    <xf numFmtId="4" fontId="5" fillId="0" borderId="11" xfId="71" applyNumberFormat="1" applyFont="1" applyBorder="1" applyAlignment="1">
      <alignment horizontal="center" vertical="center" wrapText="1"/>
      <protection/>
    </xf>
    <xf numFmtId="0" fontId="6" fillId="0" borderId="0" xfId="71" applyFont="1" applyAlignment="1">
      <alignment horizontal="justify" vertical="top"/>
      <protection/>
    </xf>
    <xf numFmtId="174" fontId="5" fillId="0" borderId="0" xfId="71" applyNumberFormat="1" applyFont="1" applyAlignment="1">
      <alignment horizontal="center"/>
      <protection/>
    </xf>
    <xf numFmtId="0" fontId="6" fillId="0" borderId="0" xfId="71" applyFont="1" applyAlignment="1">
      <alignment horizontal="center"/>
      <protection/>
    </xf>
    <xf numFmtId="2" fontId="5" fillId="0" borderId="0" xfId="71" applyNumberFormat="1" applyFont="1" applyAlignment="1">
      <alignment horizontal="center" vertical="top"/>
      <protection/>
    </xf>
    <xf numFmtId="0" fontId="96" fillId="0" borderId="0" xfId="71" applyFont="1" applyAlignment="1">
      <alignment horizontal="center" vertical="center"/>
      <protection/>
    </xf>
    <xf numFmtId="49" fontId="5" fillId="0" borderId="0" xfId="71" applyNumberFormat="1" applyFont="1" applyAlignment="1">
      <alignment horizontal="left" vertical="top"/>
      <protection/>
    </xf>
    <xf numFmtId="49" fontId="96" fillId="0" borderId="0" xfId="71" applyNumberFormat="1" applyFont="1" applyAlignment="1">
      <alignment horizontal="left" vertical="top"/>
      <protection/>
    </xf>
    <xf numFmtId="0" fontId="96" fillId="0" borderId="0" xfId="71" applyFont="1" applyAlignment="1">
      <alignment horizontal="justify" vertical="top" wrapText="1"/>
      <protection/>
    </xf>
    <xf numFmtId="49" fontId="5" fillId="0" borderId="15" xfId="71" applyNumberFormat="1" applyFont="1" applyBorder="1" applyAlignment="1">
      <alignment wrapText="1"/>
      <protection/>
    </xf>
    <xf numFmtId="0" fontId="10" fillId="0" borderId="16" xfId="71" applyFont="1" applyBorder="1" applyAlignment="1">
      <alignment vertical="top" wrapText="1"/>
      <protection/>
    </xf>
    <xf numFmtId="174" fontId="10" fillId="0" borderId="14" xfId="71" applyNumberFormat="1" applyFont="1" applyBorder="1" applyAlignment="1">
      <alignment vertical="top" wrapText="1"/>
      <protection/>
    </xf>
    <xf numFmtId="0" fontId="10" fillId="0" borderId="14" xfId="71" applyFont="1" applyBorder="1" applyAlignment="1">
      <alignment vertical="top" wrapText="1"/>
      <protection/>
    </xf>
    <xf numFmtId="4" fontId="10" fillId="0" borderId="11" xfId="71" applyNumberFormat="1" applyFont="1" applyBorder="1" applyAlignment="1">
      <alignment horizontal="center" vertical="center" wrapText="1"/>
      <protection/>
    </xf>
    <xf numFmtId="4" fontId="108" fillId="0" borderId="17" xfId="71" applyNumberFormat="1" applyFont="1" applyBorder="1" applyAlignment="1">
      <alignment horizontal="center" vertical="center"/>
      <protection/>
    </xf>
    <xf numFmtId="0" fontId="105" fillId="0" borderId="0" xfId="71" applyFont="1">
      <alignment/>
      <protection/>
    </xf>
    <xf numFmtId="0" fontId="6" fillId="0" borderId="0" xfId="71" applyFont="1" applyAlignment="1">
      <alignment horizontal="justify" vertical="top" wrapText="1"/>
      <protection/>
    </xf>
    <xf numFmtId="4" fontId="10" fillId="0" borderId="0" xfId="70" applyNumberFormat="1" applyFont="1" applyAlignment="1">
      <alignment horizontal="center" vertical="center"/>
      <protection/>
    </xf>
    <xf numFmtId="0" fontId="26" fillId="0" borderId="0" xfId="70" applyFont="1" applyAlignment="1">
      <alignment horizontal="justify" vertical="top" wrapText="1"/>
      <protection/>
    </xf>
    <xf numFmtId="174" fontId="26" fillId="0" borderId="0" xfId="70" applyNumberFormat="1" applyFont="1" applyAlignment="1">
      <alignment vertical="top"/>
      <protection/>
    </xf>
    <xf numFmtId="174" fontId="5" fillId="0" borderId="0" xfId="71" applyNumberFormat="1" applyFont="1" applyAlignment="1">
      <alignment horizontal="justify" vertical="justify" wrapText="1"/>
      <protection/>
    </xf>
    <xf numFmtId="0" fontId="5" fillId="0" borderId="0" xfId="71" applyFont="1" applyAlignment="1">
      <alignment horizontal="justify" vertical="justify" wrapText="1"/>
      <protection/>
    </xf>
    <xf numFmtId="174" fontId="5" fillId="0" borderId="0" xfId="71" applyNumberFormat="1" applyFont="1" applyAlignment="1">
      <alignment horizontal="center" wrapText="1"/>
      <protection/>
    </xf>
    <xf numFmtId="0" fontId="5" fillId="0" borderId="0" xfId="71" applyFont="1" applyAlignment="1">
      <alignment horizontal="center" wrapText="1"/>
      <protection/>
    </xf>
    <xf numFmtId="174" fontId="5" fillId="0" borderId="10" xfId="71" applyNumberFormat="1" applyFont="1" applyBorder="1" applyAlignment="1">
      <alignment vertical="center" wrapText="1"/>
      <protection/>
    </xf>
    <xf numFmtId="0" fontId="5" fillId="0" borderId="10" xfId="71" applyFont="1" applyBorder="1" applyAlignment="1">
      <alignment vertical="center" wrapText="1"/>
      <protection/>
    </xf>
    <xf numFmtId="0" fontId="5" fillId="0" borderId="10" xfId="71" applyFont="1" applyBorder="1" applyAlignment="1">
      <alignment horizontal="center" vertical="center" wrapText="1"/>
      <protection/>
    </xf>
    <xf numFmtId="0" fontId="5" fillId="0" borderId="11" xfId="71" applyFont="1" applyBorder="1" applyAlignment="1">
      <alignment horizontal="distributed"/>
      <protection/>
    </xf>
    <xf numFmtId="0" fontId="5" fillId="0" borderId="10" xfId="71" applyFont="1" applyBorder="1" applyAlignment="1">
      <alignment horizontal="left" vertical="center" wrapText="1"/>
      <protection/>
    </xf>
    <xf numFmtId="174" fontId="5" fillId="0" borderId="10" xfId="71" applyNumberFormat="1" applyFont="1" applyBorder="1" applyAlignment="1">
      <alignment horizontal="left" vertical="center" wrapText="1"/>
      <protection/>
    </xf>
    <xf numFmtId="0" fontId="5" fillId="0" borderId="10" xfId="71" applyFont="1" applyBorder="1" applyAlignment="1">
      <alignment horizontal="justify" vertical="top" wrapText="1"/>
      <protection/>
    </xf>
    <xf numFmtId="0" fontId="96" fillId="0" borderId="0" xfId="71" applyFont="1" applyAlignment="1">
      <alignment horizontal="left" vertical="top"/>
      <protection/>
    </xf>
    <xf numFmtId="0" fontId="96" fillId="0" borderId="0" xfId="71" applyFont="1" applyAlignment="1">
      <alignment horizontal="center" wrapText="1"/>
      <protection/>
    </xf>
    <xf numFmtId="2" fontId="96" fillId="0" borderId="0" xfId="71" applyNumberFormat="1" applyFont="1" applyAlignment="1">
      <alignment horizontal="center" vertical="center"/>
      <protection/>
    </xf>
    <xf numFmtId="0" fontId="26" fillId="0" borderId="12" xfId="70" applyFont="1" applyBorder="1" applyAlignment="1">
      <alignment horizontal="left" vertical="top"/>
      <protection/>
    </xf>
    <xf numFmtId="0" fontId="26" fillId="0" borderId="12" xfId="70" applyFont="1" applyBorder="1" applyAlignment="1">
      <alignment horizontal="justify" vertical="top"/>
      <protection/>
    </xf>
    <xf numFmtId="174" fontId="26" fillId="0" borderId="0" xfId="70" applyNumberFormat="1" applyFont="1" applyAlignment="1">
      <alignment vertical="top" wrapText="1"/>
      <protection/>
    </xf>
    <xf numFmtId="0" fontId="26" fillId="0" borderId="0" xfId="70" applyFont="1" applyAlignment="1">
      <alignment vertical="top" wrapText="1"/>
      <protection/>
    </xf>
    <xf numFmtId="0" fontId="26" fillId="0" borderId="0" xfId="70" applyFont="1" applyAlignment="1">
      <alignment horizontal="center" vertical="top" wrapText="1"/>
      <protection/>
    </xf>
    <xf numFmtId="4" fontId="5" fillId="0" borderId="0" xfId="70" applyNumberFormat="1" applyFont="1" applyAlignment="1">
      <alignment horizontal="center" wrapText="1"/>
      <protection/>
    </xf>
    <xf numFmtId="0" fontId="5" fillId="0" borderId="0" xfId="71" applyFont="1" applyAlignment="1">
      <alignment horizontal="center" vertical="top"/>
      <protection/>
    </xf>
    <xf numFmtId="4" fontId="5" fillId="0" borderId="0" xfId="71" applyNumberFormat="1" applyFont="1" applyAlignment="1">
      <alignment horizontal="center" wrapText="1"/>
      <protection/>
    </xf>
    <xf numFmtId="0" fontId="6" fillId="0" borderId="0" xfId="71" applyFont="1" applyAlignment="1">
      <alignment horizontal="center" vertical="top"/>
      <protection/>
    </xf>
    <xf numFmtId="0" fontId="5" fillId="0" borderId="0" xfId="71" applyFont="1" applyAlignment="1">
      <alignment horizontal="center" vertical="top" wrapText="1"/>
      <protection/>
    </xf>
    <xf numFmtId="0" fontId="6" fillId="0" borderId="0" xfId="71" applyFont="1" applyAlignment="1">
      <alignment horizontal="left" vertical="top"/>
      <protection/>
    </xf>
    <xf numFmtId="0" fontId="5" fillId="0" borderId="11" xfId="71" applyFont="1" applyBorder="1" applyAlignment="1">
      <alignment horizontal="center" vertical="top"/>
      <protection/>
    </xf>
    <xf numFmtId="4" fontId="5" fillId="0" borderId="11" xfId="71" applyNumberFormat="1" applyFont="1" applyBorder="1" applyAlignment="1">
      <alignment horizontal="center" wrapText="1"/>
      <protection/>
    </xf>
    <xf numFmtId="0" fontId="5" fillId="0" borderId="0" xfId="71" applyFont="1" applyAlignment="1">
      <alignment horizontal="left" vertical="top" wrapText="1"/>
      <protection/>
    </xf>
    <xf numFmtId="174" fontId="5" fillId="0" borderId="0" xfId="71" applyNumberFormat="1" applyFont="1" applyAlignment="1">
      <alignment horizontal="left" vertical="top" wrapText="1"/>
      <protection/>
    </xf>
    <xf numFmtId="0" fontId="9" fillId="0" borderId="0" xfId="71" applyFont="1" applyAlignment="1">
      <alignment horizontal="justify" vertical="top"/>
      <protection/>
    </xf>
    <xf numFmtId="49" fontId="9" fillId="0" borderId="15" xfId="71" applyNumberFormat="1" applyFont="1" applyBorder="1" applyAlignment="1">
      <alignment wrapText="1"/>
      <protection/>
    </xf>
    <xf numFmtId="0" fontId="9" fillId="0" borderId="16" xfId="71" applyFont="1" applyBorder="1" applyAlignment="1">
      <alignment vertical="top" wrapText="1"/>
      <protection/>
    </xf>
    <xf numFmtId="0" fontId="9" fillId="0" borderId="14" xfId="71" applyFont="1" applyBorder="1" applyAlignment="1">
      <alignment vertical="top" wrapText="1"/>
      <protection/>
    </xf>
    <xf numFmtId="4" fontId="9" fillId="0" borderId="11" xfId="71" applyNumberFormat="1" applyFont="1" applyBorder="1" applyAlignment="1">
      <alignment horizontal="center" vertical="top" wrapText="1"/>
      <protection/>
    </xf>
    <xf numFmtId="4" fontId="10" fillId="0" borderId="17" xfId="71" applyNumberFormat="1" applyFont="1" applyBorder="1" applyAlignment="1">
      <alignment horizontal="center" wrapText="1"/>
      <protection/>
    </xf>
    <xf numFmtId="4" fontId="26" fillId="0" borderId="0" xfId="70" applyNumberFormat="1" applyFont="1" applyAlignment="1">
      <alignment vertical="top"/>
      <protection/>
    </xf>
    <xf numFmtId="4" fontId="26" fillId="0" borderId="0" xfId="70" applyNumberFormat="1" applyFont="1" applyAlignment="1">
      <alignment horizontal="center" vertical="center" wrapText="1"/>
      <protection/>
    </xf>
    <xf numFmtId="49" fontId="106" fillId="0" borderId="0" xfId="67" applyNumberFormat="1" applyFont="1">
      <alignment horizontal="left" vertical="top"/>
      <protection/>
    </xf>
    <xf numFmtId="0" fontId="96" fillId="0" borderId="0" xfId="67" applyFont="1" applyAlignment="1">
      <alignment horizontal="justify" vertical="top" wrapText="1"/>
      <protection/>
    </xf>
    <xf numFmtId="174" fontId="5" fillId="0" borderId="0" xfId="67" applyNumberFormat="1" applyFont="1" applyAlignment="1">
      <alignment horizontal="center" vertical="center"/>
      <protection/>
    </xf>
    <xf numFmtId="4" fontId="96" fillId="0" borderId="0" xfId="67" applyNumberFormat="1" applyFont="1" applyAlignment="1">
      <alignment horizontal="center" vertical="center"/>
      <protection/>
    </xf>
    <xf numFmtId="0" fontId="96" fillId="0" borderId="0" xfId="67" applyFont="1" applyAlignment="1">
      <alignment horizontal="center" vertical="center"/>
      <protection/>
    </xf>
    <xf numFmtId="0" fontId="10" fillId="0" borderId="12" xfId="71" applyFont="1" applyBorder="1" applyAlignment="1">
      <alignment horizontal="left" vertical="top"/>
      <protection/>
    </xf>
    <xf numFmtId="0" fontId="10" fillId="0" borderId="12" xfId="71" applyFont="1" applyBorder="1" applyAlignment="1">
      <alignment horizontal="justify" vertical="top" wrapText="1"/>
      <protection/>
    </xf>
    <xf numFmtId="174" fontId="10" fillId="0" borderId="0" xfId="71" applyNumberFormat="1" applyFont="1" applyAlignment="1">
      <alignment horizontal="center"/>
      <protection/>
    </xf>
    <xf numFmtId="0" fontId="10" fillId="0" borderId="0" xfId="71" applyFont="1" applyAlignment="1">
      <alignment horizontal="center"/>
      <protection/>
    </xf>
    <xf numFmtId="0" fontId="29" fillId="0" borderId="0" xfId="71" applyFont="1" applyAlignment="1">
      <alignment horizontal="center" vertical="center"/>
      <protection/>
    </xf>
    <xf numFmtId="0" fontId="109" fillId="0" borderId="0" xfId="71" applyFont="1" applyAlignment="1">
      <alignment horizontal="justify" vertical="top" wrapText="1"/>
      <protection/>
    </xf>
    <xf numFmtId="174" fontId="30" fillId="0" borderId="0" xfId="71" applyNumberFormat="1" applyFont="1" applyAlignment="1">
      <alignment horizontal="center" vertical="center"/>
      <protection/>
    </xf>
    <xf numFmtId="4" fontId="23" fillId="0" borderId="0" xfId="71" applyNumberFormat="1" applyFont="1" applyAlignment="1">
      <alignment horizontal="center" vertical="center"/>
      <protection/>
    </xf>
    <xf numFmtId="174" fontId="10" fillId="0" borderId="0" xfId="71" applyNumberFormat="1" applyFont="1" applyAlignment="1">
      <alignment vertical="justify"/>
      <protection/>
    </xf>
    <xf numFmtId="0" fontId="10" fillId="0" borderId="0" xfId="71" applyFont="1" applyAlignment="1">
      <alignment vertical="justify"/>
      <protection/>
    </xf>
    <xf numFmtId="4" fontId="10" fillId="0" borderId="0" xfId="71" applyNumberFormat="1" applyFont="1" applyAlignment="1">
      <alignment vertical="justify"/>
      <protection/>
    </xf>
    <xf numFmtId="174" fontId="5" fillId="0" borderId="11" xfId="71" applyNumberFormat="1" applyFont="1" applyBorder="1" applyAlignment="1">
      <alignment horizontal="center" vertical="justify"/>
      <protection/>
    </xf>
    <xf numFmtId="174" fontId="5" fillId="0" borderId="0" xfId="71" applyNumberFormat="1" applyFont="1" applyAlignment="1">
      <alignment horizontal="center" vertical="justify"/>
      <protection/>
    </xf>
    <xf numFmtId="49" fontId="106" fillId="0" borderId="0" xfId="71" applyNumberFormat="1" applyFont="1" applyAlignment="1">
      <alignment horizontal="left" vertical="top"/>
      <protection/>
    </xf>
    <xf numFmtId="0" fontId="10" fillId="0" borderId="11" xfId="71" applyFont="1" applyBorder="1" applyAlignment="1">
      <alignment horizontal="justify" vertical="top" wrapText="1"/>
      <protection/>
    </xf>
    <xf numFmtId="174" fontId="10" fillId="0" borderId="16" xfId="71" applyNumberFormat="1" applyFont="1" applyBorder="1" applyAlignment="1">
      <alignment horizontal="center" vertical="center"/>
      <protection/>
    </xf>
    <xf numFmtId="0" fontId="10" fillId="0" borderId="14" xfId="71" applyFont="1" applyBorder="1" applyAlignment="1">
      <alignment horizontal="center" vertical="center"/>
      <protection/>
    </xf>
    <xf numFmtId="4" fontId="10" fillId="0" borderId="17" xfId="71" applyNumberFormat="1" applyFont="1" applyBorder="1" applyAlignment="1">
      <alignment horizontal="center" vertical="center" wrapText="1"/>
      <protection/>
    </xf>
    <xf numFmtId="0" fontId="10" fillId="0" borderId="11" xfId="71" applyFont="1" applyBorder="1" applyAlignment="1">
      <alignment horizontal="center" vertical="center"/>
      <protection/>
    </xf>
    <xf numFmtId="4" fontId="10" fillId="0" borderId="11" xfId="71" applyNumberFormat="1" applyFont="1" applyBorder="1" applyAlignment="1">
      <alignment horizontal="center" vertical="center"/>
      <protection/>
    </xf>
    <xf numFmtId="0" fontId="106" fillId="0" borderId="0" xfId="71" applyFont="1" applyAlignment="1">
      <alignment horizontal="justify" vertical="top" wrapText="1"/>
      <protection/>
    </xf>
    <xf numFmtId="0" fontId="10" fillId="0" borderId="18" xfId="71" applyFont="1" applyBorder="1" applyAlignment="1">
      <alignment vertical="top" wrapText="1"/>
      <protection/>
    </xf>
    <xf numFmtId="174" fontId="10" fillId="0" borderId="13" xfId="71" applyNumberFormat="1" applyFont="1" applyBorder="1" applyAlignment="1">
      <alignment vertical="justify"/>
      <protection/>
    </xf>
    <xf numFmtId="49" fontId="96" fillId="0" borderId="0" xfId="71" applyNumberFormat="1" applyFont="1" applyAlignment="1" quotePrefix="1">
      <alignment horizontal="left" vertical="top"/>
      <protection/>
    </xf>
    <xf numFmtId="4" fontId="5" fillId="0" borderId="0" xfId="71" applyNumberFormat="1" applyFont="1" applyAlignment="1" applyProtection="1">
      <alignment horizontal="center" vertical="center" wrapText="1"/>
      <protection locked="0"/>
    </xf>
    <xf numFmtId="174" fontId="10" fillId="0" borderId="0" xfId="71" applyNumberFormat="1" applyFont="1" applyAlignment="1">
      <alignment horizontal="center" vertical="center"/>
      <protection/>
    </xf>
    <xf numFmtId="49" fontId="96" fillId="0" borderId="0" xfId="71" applyNumberFormat="1" applyFont="1" applyAlignment="1" applyProtection="1">
      <alignment horizontal="left" vertical="top" wrapText="1"/>
      <protection locked="0"/>
    </xf>
    <xf numFmtId="0" fontId="5" fillId="0" borderId="0" xfId="71" applyFont="1" applyAlignment="1" applyProtection="1">
      <alignment horizontal="justify" vertical="top" wrapText="1"/>
      <protection locked="0"/>
    </xf>
    <xf numFmtId="174" fontId="5" fillId="0" borderId="0" xfId="71" applyNumberFormat="1" applyFont="1" applyAlignment="1" applyProtection="1">
      <alignment horizontal="center" vertical="center" wrapText="1"/>
      <protection locked="0"/>
    </xf>
    <xf numFmtId="2" fontId="5" fillId="0" borderId="0" xfId="71" applyNumberFormat="1" applyFont="1" applyAlignment="1" applyProtection="1">
      <alignment horizontal="center" vertical="center" wrapText="1"/>
      <protection locked="0"/>
    </xf>
    <xf numFmtId="2" fontId="96" fillId="0" borderId="0" xfId="71" applyNumberFormat="1" applyFont="1" applyAlignment="1" applyProtection="1">
      <alignment horizontal="center" vertical="center" wrapText="1"/>
      <protection locked="0"/>
    </xf>
    <xf numFmtId="4" fontId="96" fillId="0" borderId="0" xfId="71" applyNumberFormat="1" applyFont="1" applyAlignment="1" applyProtection="1">
      <alignment horizontal="center" vertical="center" wrapText="1"/>
      <protection locked="0"/>
    </xf>
    <xf numFmtId="0" fontId="110" fillId="0" borderId="0" xfId="71" applyFont="1" applyAlignment="1">
      <alignment vertical="top" wrapText="1"/>
      <protection/>
    </xf>
    <xf numFmtId="0" fontId="106" fillId="0" borderId="0" xfId="71" applyFont="1" applyAlignment="1">
      <alignment horizontal="center" vertical="center"/>
      <protection/>
    </xf>
    <xf numFmtId="4" fontId="106" fillId="0" borderId="0" xfId="71" applyNumberFormat="1" applyFont="1" applyAlignment="1">
      <alignment horizontal="center" vertical="center"/>
      <protection/>
    </xf>
    <xf numFmtId="49" fontId="18" fillId="0" borderId="0" xfId="71" applyNumberFormat="1" applyFont="1" applyAlignment="1">
      <alignment horizontal="left" vertical="top"/>
      <protection/>
    </xf>
    <xf numFmtId="0" fontId="17" fillId="0" borderId="0" xfId="71" applyFont="1" applyAlignment="1">
      <alignment horizontal="justify" vertical="top" wrapText="1"/>
      <protection/>
    </xf>
    <xf numFmtId="49" fontId="96" fillId="0" borderId="0" xfId="71" applyNumberFormat="1" applyFont="1" applyAlignment="1">
      <alignment horizontal="left" vertical="top" wrapText="1"/>
      <protection/>
    </xf>
    <xf numFmtId="174" fontId="5" fillId="0" borderId="0" xfId="71" applyNumberFormat="1" applyFont="1" applyAlignment="1">
      <alignment horizontal="center" vertical="center" wrapText="1"/>
      <protection/>
    </xf>
    <xf numFmtId="4" fontId="96" fillId="0" borderId="0" xfId="71" applyNumberFormat="1" applyFont="1" applyAlignment="1">
      <alignment horizontal="center" vertical="center" wrapText="1"/>
      <protection/>
    </xf>
    <xf numFmtId="2" fontId="96" fillId="0" borderId="0" xfId="71" applyNumberFormat="1" applyFont="1" applyAlignment="1">
      <alignment horizontal="center" vertical="center" wrapText="1"/>
      <protection/>
    </xf>
    <xf numFmtId="174" fontId="5" fillId="0" borderId="0" xfId="71" applyNumberFormat="1" applyFont="1" applyAlignment="1">
      <alignment wrapText="1"/>
      <protection/>
    </xf>
    <xf numFmtId="0" fontId="5" fillId="0" borderId="0" xfId="71" applyFont="1" applyAlignment="1">
      <alignment wrapText="1"/>
      <protection/>
    </xf>
    <xf numFmtId="0" fontId="5" fillId="0" borderId="11" xfId="71" applyFont="1" applyBorder="1" applyAlignment="1">
      <alignment horizontal="left" wrapText="1"/>
      <protection/>
    </xf>
    <xf numFmtId="4" fontId="5" fillId="0" borderId="11" xfId="71" applyNumberFormat="1" applyFont="1" applyBorder="1" applyAlignment="1">
      <alignment horizontal="center"/>
      <protection/>
    </xf>
    <xf numFmtId="0" fontId="5" fillId="0" borderId="0" xfId="71" applyFont="1" applyAlignment="1">
      <alignment horizontal="left" wrapText="1"/>
      <protection/>
    </xf>
    <xf numFmtId="174" fontId="5" fillId="0" borderId="0" xfId="71" applyNumberFormat="1" applyFont="1" applyAlignment="1">
      <alignment horizontal="left"/>
      <protection/>
    </xf>
    <xf numFmtId="0" fontId="96" fillId="0" borderId="10" xfId="71" applyFont="1" applyBorder="1" applyAlignment="1">
      <alignment horizontal="justify" vertical="top" wrapText="1"/>
      <protection/>
    </xf>
    <xf numFmtId="174" fontId="5" fillId="0" borderId="10" xfId="71" applyNumberFormat="1" applyFont="1" applyBorder="1" applyAlignment="1">
      <alignment horizontal="center" vertical="center"/>
      <protection/>
    </xf>
    <xf numFmtId="0" fontId="96" fillId="0" borderId="10" xfId="71" applyFont="1" applyBorder="1" applyAlignment="1">
      <alignment horizontal="center" vertical="center"/>
      <protection/>
    </xf>
    <xf numFmtId="4" fontId="96" fillId="0" borderId="10" xfId="71" applyNumberFormat="1" applyFont="1" applyBorder="1" applyAlignment="1">
      <alignment horizontal="center" vertical="center"/>
      <protection/>
    </xf>
    <xf numFmtId="4" fontId="10" fillId="0" borderId="16" xfId="71" applyNumberFormat="1" applyFont="1" applyBorder="1" applyAlignment="1">
      <alignment horizontal="center" vertical="center"/>
      <protection/>
    </xf>
    <xf numFmtId="0" fontId="9" fillId="0" borderId="0" xfId="71" applyFont="1" applyAlignment="1">
      <alignment horizontal="justify" vertical="top" wrapText="1"/>
      <protection/>
    </xf>
    <xf numFmtId="174" fontId="5" fillId="0" borderId="0" xfId="71" applyNumberFormat="1" applyFont="1">
      <alignment/>
      <protection/>
    </xf>
    <xf numFmtId="0" fontId="5" fillId="0" borderId="0" xfId="71" applyFont="1">
      <alignment/>
      <protection/>
    </xf>
    <xf numFmtId="4" fontId="5" fillId="0" borderId="0" xfId="71" applyNumberFormat="1" applyFont="1" applyAlignment="1">
      <alignment horizontal="center" vertical="top" wrapText="1"/>
      <protection/>
    </xf>
    <xf numFmtId="174" fontId="10" fillId="0" borderId="0" xfId="71" applyNumberFormat="1" applyFont="1" applyAlignment="1">
      <alignment vertical="center" wrapText="1"/>
      <protection/>
    </xf>
    <xf numFmtId="0" fontId="10" fillId="0" borderId="0" xfId="71" applyFont="1" applyAlignment="1">
      <alignment vertical="center" wrapText="1"/>
      <protection/>
    </xf>
    <xf numFmtId="49" fontId="9" fillId="0" borderId="15" xfId="71" applyNumberFormat="1" applyFont="1" applyBorder="1" applyAlignment="1">
      <alignment horizontal="left" wrapText="1"/>
      <protection/>
    </xf>
    <xf numFmtId="174" fontId="9" fillId="0" borderId="14" xfId="71" applyNumberFormat="1" applyFont="1" applyBorder="1" applyAlignment="1">
      <alignment vertical="top" wrapText="1"/>
      <protection/>
    </xf>
    <xf numFmtId="4" fontId="9" fillId="0" borderId="14" xfId="71" applyNumberFormat="1" applyFont="1" applyBorder="1" applyAlignment="1">
      <alignment vertical="top" wrapText="1"/>
      <protection/>
    </xf>
    <xf numFmtId="4" fontId="9" fillId="0" borderId="11" xfId="71" applyNumberFormat="1" applyFont="1" applyBorder="1" applyAlignment="1">
      <alignment horizontal="center" vertical="center" wrapText="1"/>
      <protection/>
    </xf>
    <xf numFmtId="4" fontId="9" fillId="0" borderId="17" xfId="71" applyNumberFormat="1" applyFont="1" applyBorder="1" applyAlignment="1">
      <alignment horizontal="center" vertical="center" wrapText="1"/>
      <protection/>
    </xf>
    <xf numFmtId="0" fontId="29" fillId="0" borderId="0" xfId="71" applyFont="1" applyAlignment="1">
      <alignment horizontal="left" vertical="top"/>
      <protection/>
    </xf>
    <xf numFmtId="0" fontId="0" fillId="0" borderId="0" xfId="71" applyFont="1" applyAlignment="1">
      <alignment horizontal="left" vertical="top"/>
      <protection/>
    </xf>
    <xf numFmtId="4" fontId="111" fillId="0" borderId="0" xfId="71" applyNumberFormat="1" applyFont="1" applyAlignment="1">
      <alignment horizontal="center"/>
      <protection/>
    </xf>
    <xf numFmtId="2" fontId="102" fillId="0" borderId="0" xfId="71" applyNumberFormat="1" applyFont="1" applyAlignment="1">
      <alignment horizontal="center" vertical="center"/>
      <protection/>
    </xf>
    <xf numFmtId="0" fontId="102" fillId="0" borderId="0" xfId="71" applyFont="1" applyAlignment="1">
      <alignment horizontal="center" vertical="center"/>
      <protection/>
    </xf>
    <xf numFmtId="4" fontId="102" fillId="0" borderId="0" xfId="71" applyNumberFormat="1" applyFont="1" applyAlignment="1">
      <alignment horizontal="center" vertical="center"/>
      <protection/>
    </xf>
    <xf numFmtId="0" fontId="17" fillId="0" borderId="0" xfId="71" applyFont="1" applyAlignment="1">
      <alignment horizontal="left" vertical="top"/>
      <protection/>
    </xf>
    <xf numFmtId="0" fontId="18" fillId="0" borderId="0" xfId="71" applyFont="1" applyAlignment="1">
      <alignment horizontal="center" vertical="center"/>
      <protection/>
    </xf>
    <xf numFmtId="0" fontId="9" fillId="0" borderId="0" xfId="71" applyFont="1" applyAlignment="1">
      <alignment horizontal="left" vertical="top"/>
      <protection/>
    </xf>
    <xf numFmtId="0" fontId="26" fillId="0" borderId="0" xfId="71" applyFont="1" applyAlignment="1">
      <alignment horizontal="left" vertical="top"/>
      <protection/>
    </xf>
    <xf numFmtId="0" fontId="26" fillId="0" borderId="10" xfId="71" applyFont="1" applyBorder="1" applyAlignment="1">
      <alignment horizontal="left" vertical="top"/>
      <protection/>
    </xf>
    <xf numFmtId="4" fontId="111" fillId="0" borderId="10" xfId="71" applyNumberFormat="1" applyFont="1" applyBorder="1" applyAlignment="1">
      <alignment horizontal="center"/>
      <protection/>
    </xf>
    <xf numFmtId="2" fontId="102" fillId="0" borderId="10" xfId="71" applyNumberFormat="1" applyFont="1" applyBorder="1" applyAlignment="1">
      <alignment horizontal="center" vertical="center"/>
      <protection/>
    </xf>
    <xf numFmtId="0" fontId="102" fillId="0" borderId="10" xfId="71" applyFont="1" applyBorder="1" applyAlignment="1">
      <alignment horizontal="center" vertical="center"/>
      <protection/>
    </xf>
    <xf numFmtId="4" fontId="102" fillId="0" borderId="10" xfId="71" applyNumberFormat="1" applyFont="1" applyBorder="1" applyAlignment="1">
      <alignment horizontal="center" vertical="center"/>
      <protection/>
    </xf>
    <xf numFmtId="0" fontId="9" fillId="0" borderId="16" xfId="71" applyFont="1" applyBorder="1" applyAlignment="1">
      <alignment horizontal="left" vertical="top"/>
      <protection/>
    </xf>
    <xf numFmtId="0" fontId="9" fillId="0" borderId="14" xfId="71" applyFont="1" applyBorder="1" applyAlignment="1">
      <alignment horizontal="center" vertical="center"/>
      <protection/>
    </xf>
    <xf numFmtId="4" fontId="9" fillId="0" borderId="10" xfId="71" applyNumberFormat="1" applyFont="1" applyBorder="1" applyAlignment="1">
      <alignment horizontal="center"/>
      <protection/>
    </xf>
    <xf numFmtId="4" fontId="98" fillId="0" borderId="10" xfId="71" applyNumberFormat="1" applyFont="1" applyBorder="1" applyAlignment="1">
      <alignment horizontal="center" vertical="center"/>
      <protection/>
    </xf>
    <xf numFmtId="4" fontId="9" fillId="0" borderId="14" xfId="71" applyNumberFormat="1" applyFont="1" applyBorder="1" applyAlignment="1">
      <alignment horizontal="center"/>
      <protection/>
    </xf>
    <xf numFmtId="2" fontId="102" fillId="0" borderId="14" xfId="71" applyNumberFormat="1" applyFont="1" applyBorder="1" applyAlignment="1">
      <alignment horizontal="center" vertical="center"/>
      <protection/>
    </xf>
    <xf numFmtId="0" fontId="102" fillId="0" borderId="14" xfId="71" applyFont="1" applyBorder="1" applyAlignment="1">
      <alignment horizontal="center" vertical="center"/>
      <protection/>
    </xf>
    <xf numFmtId="4" fontId="98" fillId="0" borderId="14" xfId="71" applyNumberFormat="1" applyFont="1" applyBorder="1" applyAlignment="1">
      <alignment horizontal="center" vertical="center"/>
      <protection/>
    </xf>
    <xf numFmtId="0" fontId="27" fillId="0" borderId="0" xfId="71" applyFont="1" applyAlignment="1">
      <alignment horizontal="center" vertical="center"/>
      <protection/>
    </xf>
    <xf numFmtId="0" fontId="9" fillId="0" borderId="0" xfId="71" applyFont="1" applyAlignment="1">
      <alignment horizontal="center" vertical="center"/>
      <protection/>
    </xf>
    <xf numFmtId="0" fontId="27" fillId="0" borderId="0" xfId="71" applyFont="1" applyAlignment="1">
      <alignment horizontal="left" vertical="top"/>
      <protection/>
    </xf>
    <xf numFmtId="0" fontId="26" fillId="0" borderId="16" xfId="71" applyFont="1" applyBorder="1" applyAlignment="1">
      <alignment horizontal="left" vertical="top"/>
      <protection/>
    </xf>
    <xf numFmtId="0" fontId="26" fillId="0" borderId="14" xfId="71" applyFont="1" applyBorder="1" applyAlignment="1">
      <alignment horizontal="center" vertical="center"/>
      <protection/>
    </xf>
    <xf numFmtId="4" fontId="26" fillId="0" borderId="14" xfId="71" applyNumberFormat="1" applyFont="1" applyBorder="1" applyAlignment="1">
      <alignment horizontal="center"/>
      <protection/>
    </xf>
    <xf numFmtId="0" fontId="102" fillId="0" borderId="0" xfId="71" applyFont="1" applyAlignment="1">
      <alignment horizontal="left" vertical="top"/>
      <protection/>
    </xf>
    <xf numFmtId="0" fontId="102" fillId="0" borderId="0" xfId="71" applyFont="1" applyAlignment="1">
      <alignment horizontal="justify" vertical="top" wrapText="1"/>
      <protection/>
    </xf>
    <xf numFmtId="0" fontId="102" fillId="0" borderId="0" xfId="71" applyFont="1" applyAlignment="1">
      <alignment horizontal="center" wrapText="1"/>
      <protection/>
    </xf>
    <xf numFmtId="0" fontId="17" fillId="0" borderId="0" xfId="70" applyFont="1" applyBorder="1" applyAlignment="1">
      <alignment horizontal="justify" vertical="top" wrapText="1"/>
      <protection/>
    </xf>
    <xf numFmtId="0" fontId="112" fillId="0" borderId="19" xfId="65" applyFont="1" applyBorder="1" applyAlignment="1">
      <alignment horizontal="center" vertical="center" wrapText="1"/>
      <protection/>
    </xf>
    <xf numFmtId="0" fontId="112" fillId="0" borderId="20" xfId="65" applyFont="1" applyBorder="1" applyAlignment="1">
      <alignment horizontal="center" vertical="center" wrapText="1"/>
      <protection/>
    </xf>
    <xf numFmtId="0" fontId="112" fillId="0" borderId="21" xfId="65" applyFont="1" applyBorder="1" applyAlignment="1">
      <alignment horizontal="center" vertical="center" wrapText="1"/>
      <protection/>
    </xf>
    <xf numFmtId="0" fontId="76" fillId="0" borderId="0" xfId="65" applyAlignment="1">
      <alignment vertical="center"/>
      <protection/>
    </xf>
    <xf numFmtId="0" fontId="113" fillId="0" borderId="0" xfId="65" applyFont="1" applyAlignment="1">
      <alignment horizontal="right" vertical="center"/>
      <protection/>
    </xf>
    <xf numFmtId="0" fontId="112" fillId="10" borderId="0" xfId="65" applyFont="1" applyFill="1" applyAlignment="1">
      <alignment horizontal="right" vertical="center" wrapText="1"/>
      <protection/>
    </xf>
    <xf numFmtId="0" fontId="112" fillId="10" borderId="0" xfId="65" applyFont="1" applyFill="1" applyAlignment="1">
      <alignment horizontal="center" vertical="center" wrapText="1"/>
      <protection/>
    </xf>
    <xf numFmtId="0" fontId="76" fillId="10" borderId="0" xfId="65" applyFill="1" applyAlignment="1">
      <alignment horizontal="center" vertical="center"/>
      <protection/>
    </xf>
    <xf numFmtId="0" fontId="114" fillId="19" borderId="0" xfId="65" applyFont="1" applyFill="1" applyAlignment="1">
      <alignment horizontal="right" vertical="center" wrapText="1"/>
      <protection/>
    </xf>
    <xf numFmtId="0" fontId="76" fillId="19" borderId="0" xfId="65" applyFill="1" applyAlignment="1">
      <alignment horizontal="center" vertical="center"/>
      <protection/>
    </xf>
    <xf numFmtId="0" fontId="114" fillId="12" borderId="0" xfId="65" applyFont="1" applyFill="1" applyAlignment="1">
      <alignment horizontal="center" vertical="center" wrapText="1"/>
      <protection/>
    </xf>
    <xf numFmtId="0" fontId="76" fillId="12" borderId="0" xfId="65" applyFill="1" applyAlignment="1">
      <alignment vertical="center"/>
      <protection/>
    </xf>
    <xf numFmtId="0" fontId="114" fillId="11" borderId="0" xfId="65" applyFont="1" applyFill="1" applyAlignment="1">
      <alignment horizontal="left" vertical="center" wrapText="1"/>
      <protection/>
    </xf>
    <xf numFmtId="0" fontId="76" fillId="11" borderId="0" xfId="65" applyFill="1" applyAlignment="1">
      <alignment vertical="center"/>
      <protection/>
    </xf>
    <xf numFmtId="0" fontId="114" fillId="34" borderId="0" xfId="65" applyFont="1" applyFill="1" applyAlignment="1">
      <alignment horizontal="left" vertical="center" wrapText="1"/>
      <protection/>
    </xf>
    <xf numFmtId="0" fontId="76" fillId="34" borderId="0" xfId="65" applyFill="1" applyAlignment="1">
      <alignment horizontal="center" vertical="center"/>
      <protection/>
    </xf>
    <xf numFmtId="0" fontId="76" fillId="9" borderId="0" xfId="65" applyFill="1" applyAlignment="1">
      <alignment vertical="center"/>
      <protection/>
    </xf>
    <xf numFmtId="0" fontId="76" fillId="9" borderId="0" xfId="65" applyFill="1" applyAlignment="1">
      <alignment horizontal="center" vertical="center"/>
      <protection/>
    </xf>
    <xf numFmtId="0" fontId="115" fillId="35" borderId="22" xfId="65" applyFont="1" applyFill="1" applyBorder="1" applyAlignment="1">
      <alignment horizontal="center" vertical="center" wrapText="1"/>
      <protection/>
    </xf>
    <xf numFmtId="0" fontId="115" fillId="35" borderId="14" xfId="65" applyFont="1" applyFill="1" applyBorder="1" applyAlignment="1">
      <alignment horizontal="center" vertical="center" wrapText="1"/>
      <protection/>
    </xf>
    <xf numFmtId="0" fontId="115" fillId="35" borderId="23" xfId="65" applyFont="1" applyFill="1" applyBorder="1" applyAlignment="1">
      <alignment horizontal="center" vertical="center" wrapText="1"/>
      <protection/>
    </xf>
    <xf numFmtId="49" fontId="112" fillId="10" borderId="0" xfId="65" applyNumberFormat="1" applyFont="1" applyFill="1" applyAlignment="1" quotePrefix="1">
      <alignment horizontal="right" vertical="center" wrapText="1"/>
      <protection/>
    </xf>
    <xf numFmtId="1" fontId="20" fillId="0" borderId="24" xfId="65" applyNumberFormat="1" applyFont="1" applyBorder="1" applyAlignment="1">
      <alignment horizontal="center" vertical="center" wrapText="1"/>
      <protection/>
    </xf>
    <xf numFmtId="49" fontId="20" fillId="0" borderId="25" xfId="65" applyNumberFormat="1" applyFont="1" applyBorder="1" applyAlignment="1">
      <alignment horizontal="left" vertical="center" wrapText="1"/>
      <protection/>
    </xf>
    <xf numFmtId="49" fontId="20" fillId="0" borderId="25" xfId="65" applyNumberFormat="1" applyFont="1" applyBorder="1" applyAlignment="1">
      <alignment horizontal="center" vertical="center" wrapText="1"/>
      <protection/>
    </xf>
    <xf numFmtId="1" fontId="20" fillId="0" borderId="25" xfId="65" applyNumberFormat="1" applyFont="1" applyBorder="1" applyAlignment="1">
      <alignment horizontal="center" vertical="center" wrapText="1"/>
      <protection/>
    </xf>
    <xf numFmtId="180" fontId="20" fillId="0" borderId="25" xfId="65" applyNumberFormat="1" applyFont="1" applyBorder="1" applyAlignment="1">
      <alignment horizontal="center" vertical="center" wrapText="1"/>
      <protection/>
    </xf>
    <xf numFmtId="180" fontId="20" fillId="0" borderId="24" xfId="73" applyNumberFormat="1" applyFont="1" applyBorder="1" applyAlignment="1">
      <alignment horizontal="center" vertical="center"/>
      <protection/>
    </xf>
    <xf numFmtId="0" fontId="116" fillId="0" borderId="0" xfId="65" applyFont="1" applyAlignment="1">
      <alignment horizontal="center" vertical="center"/>
      <protection/>
    </xf>
    <xf numFmtId="0" fontId="76" fillId="0" borderId="0" xfId="65" applyAlignment="1">
      <alignment horizontal="center" vertical="center"/>
      <protection/>
    </xf>
    <xf numFmtId="1" fontId="20" fillId="0" borderId="26" xfId="65" applyNumberFormat="1" applyFont="1" applyBorder="1" applyAlignment="1">
      <alignment horizontal="center" vertical="center" wrapText="1"/>
      <protection/>
    </xf>
    <xf numFmtId="0" fontId="117" fillId="0" borderId="26" xfId="65" applyFont="1" applyBorder="1" applyAlignment="1">
      <alignment horizontal="left" vertical="center" wrapText="1"/>
      <protection/>
    </xf>
    <xf numFmtId="49" fontId="20" fillId="0" borderId="26" xfId="65" applyNumberFormat="1" applyFont="1" applyBorder="1" applyAlignment="1">
      <alignment horizontal="center" vertical="center" wrapText="1"/>
      <protection/>
    </xf>
    <xf numFmtId="180" fontId="20" fillId="0" borderId="26" xfId="65" applyNumberFormat="1" applyFont="1" applyBorder="1" applyAlignment="1">
      <alignment horizontal="center" vertical="center" wrapText="1"/>
      <protection/>
    </xf>
    <xf numFmtId="180" fontId="20" fillId="0" borderId="26" xfId="73" applyNumberFormat="1" applyFont="1" applyBorder="1" applyAlignment="1">
      <alignment horizontal="center" vertical="center"/>
      <protection/>
    </xf>
    <xf numFmtId="49" fontId="20" fillId="0" borderId="27" xfId="65" applyNumberFormat="1" applyFont="1" applyBorder="1" applyAlignment="1">
      <alignment horizontal="center" vertical="center" wrapText="1"/>
      <protection/>
    </xf>
    <xf numFmtId="1" fontId="20" fillId="0" borderId="27" xfId="65" applyNumberFormat="1" applyFont="1" applyBorder="1" applyAlignment="1">
      <alignment horizontal="center" vertical="center" wrapText="1"/>
      <protection/>
    </xf>
    <xf numFmtId="180" fontId="20" fillId="0" borderId="27" xfId="65" applyNumberFormat="1" applyFont="1" applyBorder="1" applyAlignment="1">
      <alignment horizontal="center" vertical="center" wrapText="1"/>
      <protection/>
    </xf>
    <xf numFmtId="180" fontId="20" fillId="0" borderId="27" xfId="73" applyNumberFormat="1" applyFont="1" applyBorder="1" applyAlignment="1">
      <alignment horizontal="center" vertical="center"/>
      <protection/>
    </xf>
    <xf numFmtId="49" fontId="112" fillId="0" borderId="0" xfId="65" applyNumberFormat="1" applyFont="1" applyAlignment="1" quotePrefix="1">
      <alignment horizontal="right" vertical="center" wrapText="1"/>
      <protection/>
    </xf>
    <xf numFmtId="0" fontId="112" fillId="0" borderId="0" xfId="65" applyFont="1" applyAlignment="1">
      <alignment horizontal="center" vertical="center" wrapText="1"/>
      <protection/>
    </xf>
    <xf numFmtId="0" fontId="112" fillId="0" borderId="0" xfId="65" applyFont="1" applyAlignment="1">
      <alignment horizontal="right" vertical="center" wrapText="1"/>
      <protection/>
    </xf>
    <xf numFmtId="0" fontId="112" fillId="0" borderId="0" xfId="65" applyFont="1" applyAlignment="1">
      <alignment horizontal="left" vertical="center" wrapText="1"/>
      <protection/>
    </xf>
    <xf numFmtId="0" fontId="118" fillId="0" borderId="26" xfId="65" applyFont="1" applyBorder="1" applyAlignment="1">
      <alignment horizontal="center" vertical="center" wrapText="1"/>
      <protection/>
    </xf>
    <xf numFmtId="0" fontId="34" fillId="0" borderId="0" xfId="78" applyFont="1" applyAlignment="1">
      <alignment horizontal="right" vertical="center"/>
      <protection/>
    </xf>
    <xf numFmtId="0" fontId="117" fillId="0" borderId="28" xfId="65" applyFont="1" applyBorder="1" applyAlignment="1">
      <alignment horizontal="center" vertical="center" wrapText="1"/>
      <protection/>
    </xf>
    <xf numFmtId="0" fontId="20" fillId="0" borderId="28" xfId="72" applyFont="1" applyBorder="1" applyAlignment="1">
      <alignment horizontal="center" vertical="center" wrapText="1"/>
      <protection/>
    </xf>
    <xf numFmtId="179" fontId="20" fillId="0" borderId="28" xfId="72" applyNumberFormat="1" applyFont="1" applyBorder="1" applyAlignment="1">
      <alignment horizontal="center" vertical="center"/>
      <protection/>
    </xf>
    <xf numFmtId="180" fontId="20" fillId="0" borderId="28" xfId="65" applyNumberFormat="1" applyFont="1" applyBorder="1" applyAlignment="1">
      <alignment horizontal="center" vertical="center" wrapText="1"/>
      <protection/>
    </xf>
    <xf numFmtId="180" fontId="20" fillId="0" borderId="28" xfId="73" applyNumberFormat="1" applyFont="1" applyBorder="1" applyAlignment="1">
      <alignment horizontal="center" vertical="center"/>
      <protection/>
    </xf>
    <xf numFmtId="0" fontId="119" fillId="0" borderId="11" xfId="72" applyFont="1" applyBorder="1" applyAlignment="1">
      <alignment vertical="center"/>
      <protection/>
    </xf>
    <xf numFmtId="0" fontId="117" fillId="0" borderId="27" xfId="65" applyFont="1" applyBorder="1" applyAlignment="1">
      <alignment horizontal="center" vertical="center" wrapText="1"/>
      <protection/>
    </xf>
    <xf numFmtId="0" fontId="20" fillId="0" borderId="27" xfId="72" applyFont="1" applyBorder="1" applyAlignment="1">
      <alignment horizontal="center" vertical="center" wrapText="1"/>
      <protection/>
    </xf>
    <xf numFmtId="179" fontId="20" fillId="0" borderId="27" xfId="72" applyNumberFormat="1" applyFont="1" applyBorder="1" applyAlignment="1">
      <alignment horizontal="center" vertical="center"/>
      <protection/>
    </xf>
    <xf numFmtId="182" fontId="20" fillId="0" borderId="27" xfId="72" applyNumberFormat="1" applyFont="1" applyBorder="1" applyAlignment="1">
      <alignment horizontal="center" vertical="center"/>
      <protection/>
    </xf>
    <xf numFmtId="183" fontId="20" fillId="0" borderId="27" xfId="72" applyNumberFormat="1" applyFont="1" applyBorder="1" applyAlignment="1">
      <alignment horizontal="center" vertical="center"/>
      <protection/>
    </xf>
    <xf numFmtId="49" fontId="20" fillId="0" borderId="26" xfId="65" applyNumberFormat="1" applyFont="1" applyBorder="1" applyAlignment="1">
      <alignment horizontal="left" vertical="center" wrapText="1"/>
      <protection/>
    </xf>
    <xf numFmtId="0" fontId="34" fillId="0" borderId="0" xfId="78" applyFont="1" applyAlignment="1">
      <alignment horizontal="right"/>
      <protection/>
    </xf>
    <xf numFmtId="0" fontId="20" fillId="0" borderId="26" xfId="72" applyFont="1" applyBorder="1" applyAlignment="1">
      <alignment horizontal="center" vertical="center" wrapText="1"/>
      <protection/>
    </xf>
    <xf numFmtId="179" fontId="20" fillId="0" borderId="26" xfId="72" applyNumberFormat="1" applyFont="1" applyBorder="1" applyAlignment="1">
      <alignment horizontal="center" vertical="center"/>
      <protection/>
    </xf>
    <xf numFmtId="180" fontId="20" fillId="0" borderId="29" xfId="65" applyNumberFormat="1" applyFont="1" applyBorder="1" applyAlignment="1">
      <alignment horizontal="center" vertical="center" wrapText="1"/>
      <protection/>
    </xf>
    <xf numFmtId="180" fontId="20" fillId="0" borderId="29" xfId="73" applyNumberFormat="1" applyFont="1" applyBorder="1" applyAlignment="1">
      <alignment horizontal="center" vertical="center"/>
      <protection/>
    </xf>
    <xf numFmtId="0" fontId="32" fillId="0" borderId="0" xfId="72" applyFont="1">
      <alignment/>
      <protection/>
    </xf>
    <xf numFmtId="0" fontId="0" fillId="0" borderId="0" xfId="72" applyFont="1">
      <alignment/>
      <protection/>
    </xf>
    <xf numFmtId="2" fontId="0" fillId="0" borderId="0" xfId="72" applyNumberFormat="1" applyFont="1">
      <alignment/>
      <protection/>
    </xf>
    <xf numFmtId="0" fontId="117" fillId="0" borderId="26" xfId="65" applyFont="1" applyBorder="1" applyAlignment="1">
      <alignment horizontal="center" vertical="center" wrapText="1"/>
      <protection/>
    </xf>
    <xf numFmtId="0" fontId="37" fillId="0" borderId="0" xfId="72" applyFont="1" applyAlignment="1">
      <alignment vertical="center"/>
      <protection/>
    </xf>
    <xf numFmtId="1" fontId="37" fillId="0" borderId="0" xfId="72" applyNumberFormat="1" applyFont="1" applyAlignment="1">
      <alignment vertical="center"/>
      <protection/>
    </xf>
    <xf numFmtId="2" fontId="37" fillId="0" borderId="0" xfId="72" applyNumberFormat="1" applyFont="1" applyAlignment="1">
      <alignment vertical="center"/>
      <protection/>
    </xf>
    <xf numFmtId="0" fontId="119" fillId="0" borderId="0" xfId="72" applyFont="1">
      <alignment/>
      <protection/>
    </xf>
    <xf numFmtId="0" fontId="119" fillId="0" borderId="0" xfId="72" applyFont="1" applyAlignment="1">
      <alignment vertical="center"/>
      <protection/>
    </xf>
    <xf numFmtId="0" fontId="32" fillId="0" borderId="0" xfId="72" applyFont="1" applyAlignment="1">
      <alignment vertical="top" wrapText="1"/>
      <protection/>
    </xf>
    <xf numFmtId="0" fontId="20" fillId="0" borderId="0" xfId="72" applyFont="1" applyAlignment="1">
      <alignment horizontal="center" wrapText="1"/>
      <protection/>
    </xf>
    <xf numFmtId="0" fontId="20" fillId="0" borderId="0" xfId="72" applyFont="1" applyAlignment="1">
      <alignment horizontal="right"/>
      <protection/>
    </xf>
    <xf numFmtId="182" fontId="20" fillId="0" borderId="0" xfId="72" applyNumberFormat="1" applyFont="1" applyAlignment="1">
      <alignment horizontal="right"/>
      <protection/>
    </xf>
    <xf numFmtId="183" fontId="20" fillId="0" borderId="0" xfId="72" applyNumberFormat="1" applyFont="1" applyAlignment="1">
      <alignment horizontal="center"/>
      <protection/>
    </xf>
    <xf numFmtId="0" fontId="112" fillId="0" borderId="0" xfId="65" applyFont="1" applyAlignment="1">
      <alignment horizontal="left" vertical="center"/>
      <protection/>
    </xf>
    <xf numFmtId="0" fontId="76" fillId="0" borderId="26" xfId="65" applyBorder="1" applyAlignment="1">
      <alignment horizontal="center" vertical="center"/>
      <protection/>
    </xf>
    <xf numFmtId="180" fontId="120" fillId="0" borderId="26" xfId="65" applyNumberFormat="1" applyFont="1" applyBorder="1" applyAlignment="1">
      <alignment horizontal="center" vertical="center"/>
      <protection/>
    </xf>
    <xf numFmtId="1" fontId="20" fillId="0" borderId="30" xfId="65" applyNumberFormat="1" applyFont="1" applyBorder="1" applyAlignment="1">
      <alignment horizontal="center" vertical="center" wrapText="1"/>
      <protection/>
    </xf>
    <xf numFmtId="0" fontId="20" fillId="0" borderId="31" xfId="65" applyFont="1" applyBorder="1" applyAlignment="1">
      <alignment horizontal="justify" vertical="center" wrapText="1"/>
      <protection/>
    </xf>
    <xf numFmtId="49" fontId="20" fillId="0" borderId="31" xfId="65" applyNumberFormat="1" applyFont="1" applyBorder="1" applyAlignment="1">
      <alignment horizontal="center" vertical="center" wrapText="1"/>
      <protection/>
    </xf>
    <xf numFmtId="1" fontId="20" fillId="0" borderId="31" xfId="65" applyNumberFormat="1" applyFont="1" applyBorder="1" applyAlignment="1">
      <alignment horizontal="center" vertical="center" wrapText="1"/>
      <protection/>
    </xf>
    <xf numFmtId="180" fontId="20" fillId="0" borderId="31" xfId="65" applyNumberFormat="1" applyFont="1" applyBorder="1" applyAlignment="1">
      <alignment horizontal="center" vertical="center" wrapText="1"/>
      <protection/>
    </xf>
    <xf numFmtId="180" fontId="20" fillId="0" borderId="32" xfId="73" applyNumberFormat="1" applyFont="1" applyBorder="1" applyAlignment="1">
      <alignment horizontal="center" vertical="center"/>
      <protection/>
    </xf>
    <xf numFmtId="0" fontId="112" fillId="0" borderId="33" xfId="65" applyFont="1" applyBorder="1" applyAlignment="1">
      <alignment horizontal="center" vertical="center" wrapText="1"/>
      <protection/>
    </xf>
    <xf numFmtId="0" fontId="94" fillId="0" borderId="0" xfId="65" applyFont="1" applyAlignment="1">
      <alignment vertical="center"/>
      <protection/>
    </xf>
    <xf numFmtId="0" fontId="76" fillId="0" borderId="16" xfId="65" applyBorder="1" applyAlignment="1">
      <alignment horizontal="center" vertical="center"/>
      <protection/>
    </xf>
    <xf numFmtId="0" fontId="76" fillId="0" borderId="14" xfId="65" applyBorder="1" applyAlignment="1">
      <alignment horizontal="center" vertical="center"/>
      <protection/>
    </xf>
    <xf numFmtId="0" fontId="94" fillId="0" borderId="17" xfId="65" applyFont="1" applyBorder="1" applyAlignment="1">
      <alignment horizontal="center" vertical="center"/>
      <protection/>
    </xf>
    <xf numFmtId="0" fontId="94" fillId="0" borderId="0" xfId="65" applyFont="1" applyAlignment="1">
      <alignment horizontal="center" vertical="center"/>
      <protection/>
    </xf>
    <xf numFmtId="0" fontId="76" fillId="0" borderId="16" xfId="65" applyBorder="1" applyAlignment="1">
      <alignment vertical="center"/>
      <protection/>
    </xf>
    <xf numFmtId="0" fontId="76" fillId="0" borderId="14" xfId="65" applyBorder="1" applyAlignment="1">
      <alignment vertical="center"/>
      <protection/>
    </xf>
    <xf numFmtId="0" fontId="94" fillId="0" borderId="0" xfId="65" applyFont="1" applyAlignment="1">
      <alignment vertical="center"/>
      <protection/>
    </xf>
    <xf numFmtId="0" fontId="121" fillId="0" borderId="0" xfId="65" applyFont="1" applyAlignment="1">
      <alignment horizontal="center" vertical="center"/>
      <protection/>
    </xf>
    <xf numFmtId="184" fontId="76" fillId="0" borderId="0" xfId="65" applyNumberFormat="1" applyAlignment="1">
      <alignment horizontal="center" vertical="center"/>
      <protection/>
    </xf>
    <xf numFmtId="185" fontId="76" fillId="0" borderId="0" xfId="65" applyNumberFormat="1" applyAlignment="1">
      <alignment horizontal="center" vertical="center"/>
      <protection/>
    </xf>
    <xf numFmtId="0" fontId="122" fillId="0" borderId="0" xfId="65" applyFont="1" applyAlignment="1">
      <alignment vertical="center"/>
      <protection/>
    </xf>
    <xf numFmtId="0" fontId="76" fillId="0" borderId="0" xfId="65" applyAlignment="1">
      <alignment horizontal="right" vertical="center"/>
      <protection/>
    </xf>
    <xf numFmtId="0" fontId="76" fillId="0" borderId="0" xfId="65" applyAlignment="1">
      <alignment horizontal="left" vertical="center"/>
      <protection/>
    </xf>
    <xf numFmtId="0" fontId="122" fillId="0" borderId="0" xfId="65" applyFont="1" applyAlignment="1">
      <alignment horizontal="center" vertical="center"/>
      <protection/>
    </xf>
    <xf numFmtId="0" fontId="117" fillId="0" borderId="26" xfId="65" applyFont="1" applyBorder="1" applyAlignment="1" quotePrefix="1">
      <alignment horizontal="left" vertical="center" wrapText="1"/>
      <protection/>
    </xf>
    <xf numFmtId="0" fontId="118" fillId="0" borderId="26" xfId="65" applyFont="1" applyBorder="1" applyAlignment="1">
      <alignment horizontal="left" vertical="center" wrapText="1"/>
      <protection/>
    </xf>
    <xf numFmtId="1" fontId="118" fillId="0" borderId="26" xfId="65" applyNumberFormat="1" applyFont="1" applyBorder="1" applyAlignment="1">
      <alignment horizontal="center" vertical="center" wrapText="1"/>
      <protection/>
    </xf>
    <xf numFmtId="180" fontId="118" fillId="0" borderId="26" xfId="65" applyNumberFormat="1" applyFont="1" applyBorder="1" applyAlignment="1">
      <alignment horizontal="center" vertical="center" wrapText="1"/>
      <protection/>
    </xf>
    <xf numFmtId="0" fontId="20" fillId="0" borderId="26" xfId="65" applyFont="1" applyBorder="1" applyAlignment="1">
      <alignment horizontal="justify" vertical="center" wrapText="1"/>
      <protection/>
    </xf>
    <xf numFmtId="0" fontId="76" fillId="0" borderId="0" xfId="65" applyAlignment="1">
      <alignment horizontal="left"/>
      <protection/>
    </xf>
    <xf numFmtId="0" fontId="20" fillId="0" borderId="26" xfId="65" applyFont="1" applyBorder="1" applyAlignment="1">
      <alignment horizontal="center" vertical="center" wrapText="1"/>
      <protection/>
    </xf>
    <xf numFmtId="0" fontId="122" fillId="0" borderId="0" xfId="65" applyFont="1" applyAlignment="1">
      <alignment horizontal="left" vertical="center"/>
      <protection/>
    </xf>
    <xf numFmtId="0" fontId="118" fillId="0" borderId="26" xfId="65" applyFont="1" applyBorder="1" applyAlignment="1">
      <alignment vertical="center" wrapText="1"/>
      <protection/>
    </xf>
    <xf numFmtId="0" fontId="76" fillId="0" borderId="31" xfId="65" applyBorder="1" applyAlignment="1">
      <alignment horizontal="center" vertical="center"/>
      <protection/>
    </xf>
    <xf numFmtId="0" fontId="120" fillId="0" borderId="31" xfId="65" applyFont="1" applyBorder="1" applyAlignment="1">
      <alignment horizontal="right" vertical="center"/>
      <protection/>
    </xf>
    <xf numFmtId="180" fontId="120" fillId="0" borderId="31" xfId="65" applyNumberFormat="1" applyFont="1" applyBorder="1" applyAlignment="1">
      <alignment horizontal="center" vertical="center"/>
      <protection/>
    </xf>
    <xf numFmtId="0" fontId="115" fillId="35" borderId="14" xfId="65" applyFont="1" applyFill="1" applyBorder="1" applyAlignment="1">
      <alignment horizontal="left" vertical="center" wrapText="1"/>
      <protection/>
    </xf>
    <xf numFmtId="0" fontId="115" fillId="35" borderId="17" xfId="65" applyFont="1" applyFill="1" applyBorder="1" applyAlignment="1">
      <alignment horizontal="center" vertical="center" wrapText="1"/>
      <protection/>
    </xf>
    <xf numFmtId="0" fontId="118" fillId="0" borderId="27" xfId="65" applyFont="1" applyBorder="1" applyAlignment="1">
      <alignment horizontal="center" vertical="center" wrapText="1"/>
      <protection/>
    </xf>
    <xf numFmtId="0" fontId="20" fillId="0" borderId="27" xfId="65" applyFont="1" applyBorder="1" applyAlignment="1">
      <alignment horizontal="left" vertical="center" wrapText="1"/>
      <protection/>
    </xf>
    <xf numFmtId="0" fontId="76" fillId="0" borderId="0" xfId="65">
      <alignment/>
      <protection/>
    </xf>
    <xf numFmtId="0" fontId="76" fillId="0" borderId="26" xfId="65" applyBorder="1">
      <alignment/>
      <protection/>
    </xf>
    <xf numFmtId="0" fontId="76" fillId="0" borderId="34" xfId="65" applyBorder="1" applyAlignment="1">
      <alignment horizontal="center" vertical="center"/>
      <protection/>
    </xf>
    <xf numFmtId="0" fontId="76" fillId="0" borderId="35" xfId="65" applyBorder="1" applyAlignment="1">
      <alignment horizontal="center" vertical="center"/>
      <protection/>
    </xf>
    <xf numFmtId="0" fontId="120" fillId="0" borderId="14" xfId="65" applyFont="1" applyBorder="1" applyAlignment="1">
      <alignment horizontal="right" vertical="center"/>
      <protection/>
    </xf>
    <xf numFmtId="180" fontId="120" fillId="0" borderId="23" xfId="65" applyNumberFormat="1" applyFont="1" applyBorder="1" applyAlignment="1">
      <alignment horizontal="center" vertical="center"/>
      <protection/>
    </xf>
    <xf numFmtId="0" fontId="123" fillId="0" borderId="36" xfId="65" applyFont="1" applyBorder="1" applyAlignment="1">
      <alignment horizontal="center" vertical="center"/>
      <protection/>
    </xf>
    <xf numFmtId="0" fontId="124" fillId="0" borderId="37" xfId="65" applyFont="1" applyBorder="1" applyAlignment="1">
      <alignment horizontal="left" vertical="center"/>
      <protection/>
    </xf>
    <xf numFmtId="0" fontId="120" fillId="0" borderId="37" xfId="65" applyFont="1" applyBorder="1" applyAlignment="1">
      <alignment horizontal="right" vertical="center"/>
      <protection/>
    </xf>
    <xf numFmtId="180" fontId="120" fillId="0" borderId="38" xfId="65" applyNumberFormat="1" applyFont="1" applyBorder="1" applyAlignment="1">
      <alignment horizontal="center" vertical="center"/>
      <protection/>
    </xf>
    <xf numFmtId="0" fontId="125" fillId="0" borderId="0" xfId="65" applyFont="1" applyAlignment="1">
      <alignment horizontal="center" vertical="center"/>
      <protection/>
    </xf>
    <xf numFmtId="0" fontId="123" fillId="0" borderId="39" xfId="65" applyFont="1" applyBorder="1" applyAlignment="1">
      <alignment horizontal="left" vertical="center"/>
      <protection/>
    </xf>
    <xf numFmtId="49" fontId="20" fillId="0" borderId="39" xfId="65" applyNumberFormat="1" applyFont="1" applyBorder="1" applyAlignment="1">
      <alignment horizontal="center" vertical="center" wrapText="1"/>
      <protection/>
    </xf>
    <xf numFmtId="0" fontId="120" fillId="0" borderId="39" xfId="65" applyFont="1" applyBorder="1" applyAlignment="1">
      <alignment horizontal="right" vertical="center"/>
      <protection/>
    </xf>
    <xf numFmtId="180" fontId="120" fillId="0" borderId="40" xfId="65" applyNumberFormat="1" applyFont="1" applyBorder="1" applyAlignment="1">
      <alignment horizontal="center" vertical="center"/>
      <protection/>
    </xf>
    <xf numFmtId="0" fontId="115" fillId="0" borderId="36" xfId="65" applyFont="1" applyBorder="1" applyAlignment="1">
      <alignment horizontal="center" vertical="center" wrapText="1"/>
      <protection/>
    </xf>
    <xf numFmtId="0" fontId="115" fillId="0" borderId="22" xfId="65" applyFont="1" applyBorder="1" applyAlignment="1">
      <alignment horizontal="center" vertical="center" wrapText="1"/>
      <protection/>
    </xf>
    <xf numFmtId="0" fontId="115" fillId="0" borderId="39" xfId="65" applyFont="1" applyBorder="1" applyAlignment="1">
      <alignment horizontal="left" vertical="center" wrapText="1"/>
      <protection/>
    </xf>
    <xf numFmtId="0" fontId="115" fillId="0" borderId="39" xfId="65" applyFont="1" applyBorder="1" applyAlignment="1">
      <alignment horizontal="center" vertical="center" wrapText="1"/>
      <protection/>
    </xf>
    <xf numFmtId="180" fontId="126" fillId="0" borderId="40" xfId="65" applyNumberFormat="1" applyFont="1" applyBorder="1" applyAlignment="1">
      <alignment horizontal="center" vertical="center" wrapText="1"/>
      <protection/>
    </xf>
    <xf numFmtId="0" fontId="76" fillId="0" borderId="22" xfId="65" applyBorder="1" applyAlignment="1">
      <alignment horizontal="center" vertical="center"/>
      <protection/>
    </xf>
    <xf numFmtId="0" fontId="115" fillId="0" borderId="14" xfId="65" applyFont="1" applyBorder="1" applyAlignment="1">
      <alignment horizontal="center" vertical="center" wrapText="1"/>
      <protection/>
    </xf>
    <xf numFmtId="0" fontId="115" fillId="0" borderId="23" xfId="65" applyFont="1" applyBorder="1" applyAlignment="1">
      <alignment horizontal="center" vertical="center" wrapText="1"/>
      <protection/>
    </xf>
    <xf numFmtId="0" fontId="115" fillId="0" borderId="0" xfId="65" applyFont="1" applyAlignment="1">
      <alignment horizontal="center" vertical="center" wrapText="1"/>
      <protection/>
    </xf>
    <xf numFmtId="0" fontId="115" fillId="0" borderId="0" xfId="65" applyFont="1" applyAlignment="1">
      <alignment horizontal="right" vertical="center" wrapText="1"/>
      <protection/>
    </xf>
    <xf numFmtId="180" fontId="76" fillId="0" borderId="0" xfId="65" applyNumberFormat="1" applyAlignment="1">
      <alignment vertical="center"/>
      <protection/>
    </xf>
    <xf numFmtId="180" fontId="76" fillId="0" borderId="0" xfId="65" applyNumberFormat="1" applyAlignment="1">
      <alignment horizontal="left" vertical="center"/>
      <protection/>
    </xf>
    <xf numFmtId="0" fontId="0" fillId="0" borderId="0" xfId="65" applyFont="1">
      <alignment/>
      <protection/>
    </xf>
    <xf numFmtId="186" fontId="0" fillId="0" borderId="0" xfId="65" applyNumberFormat="1" applyFont="1">
      <alignment/>
      <protection/>
    </xf>
    <xf numFmtId="0" fontId="0" fillId="0" borderId="0" xfId="65" applyFont="1" applyAlignment="1">
      <alignment horizontal="left"/>
      <protection/>
    </xf>
    <xf numFmtId="0" fontId="0" fillId="0" borderId="0" xfId="65" applyFont="1" applyAlignment="1">
      <alignment wrapText="1"/>
      <protection/>
    </xf>
    <xf numFmtId="0" fontId="39" fillId="0" borderId="0" xfId="65" applyFont="1" applyAlignment="1">
      <alignment vertical="center"/>
      <protection/>
    </xf>
    <xf numFmtId="0" fontId="40" fillId="0" borderId="0" xfId="65" applyFont="1" applyAlignment="1">
      <alignment wrapText="1"/>
      <protection/>
    </xf>
    <xf numFmtId="0" fontId="0" fillId="0" borderId="0" xfId="65" applyFont="1" applyAlignment="1">
      <alignment horizontal="left" vertical="top" wrapText="1"/>
      <protection/>
    </xf>
    <xf numFmtId="0" fontId="39" fillId="0" borderId="0" xfId="65" applyFont="1">
      <alignment/>
      <protection/>
    </xf>
    <xf numFmtId="0" fontId="39" fillId="0" borderId="0" xfId="65" applyFont="1">
      <alignment/>
      <protection/>
    </xf>
    <xf numFmtId="0" fontId="39" fillId="0" borderId="0" xfId="65" applyFont="1">
      <alignment/>
      <protection/>
    </xf>
    <xf numFmtId="0" fontId="94" fillId="0" borderId="0" xfId="65" applyFont="1">
      <alignment/>
      <protection/>
    </xf>
    <xf numFmtId="186" fontId="39" fillId="0" borderId="0" xfId="65" applyNumberFormat="1" applyFont="1">
      <alignment/>
      <protection/>
    </xf>
    <xf numFmtId="0" fontId="40" fillId="0" borderId="0" xfId="65" applyFont="1" applyAlignment="1">
      <alignment horizontal="justify" vertical="justify" wrapText="1"/>
      <protection/>
    </xf>
    <xf numFmtId="0" fontId="40" fillId="0" borderId="0" xfId="65" applyFont="1" applyAlignment="1">
      <alignment vertical="top" wrapText="1"/>
      <protection/>
    </xf>
    <xf numFmtId="0" fontId="0" fillId="0" borderId="0" xfId="65" applyFont="1" applyAlignment="1">
      <alignment wrapText="1"/>
      <protection/>
    </xf>
    <xf numFmtId="0" fontId="0" fillId="0" borderId="0" xfId="65" applyFont="1" applyAlignment="1">
      <alignment vertical="top"/>
      <protection/>
    </xf>
    <xf numFmtId="0" fontId="39" fillId="0" borderId="0" xfId="65" applyFont="1" applyAlignment="1">
      <alignment vertical="top"/>
      <protection/>
    </xf>
    <xf numFmtId="0" fontId="97" fillId="0" borderId="0" xfId="0" applyFont="1" applyFill="1" applyAlignment="1">
      <alignment vertical="top" wrapText="1"/>
    </xf>
    <xf numFmtId="4" fontId="97" fillId="0" borderId="0" xfId="0" applyNumberFormat="1" applyFont="1" applyFill="1" applyAlignment="1">
      <alignment horizontal="center" vertical="center" wrapText="1"/>
    </xf>
    <xf numFmtId="0" fontId="105" fillId="0" borderId="0" xfId="71" applyFont="1" applyAlignment="1">
      <alignment horizontal="justify" vertical="top"/>
      <protection/>
    </xf>
    <xf numFmtId="0" fontId="39" fillId="0" borderId="0" xfId="65" applyFont="1" applyAlignment="1">
      <alignment horizontal="left" vertical="top" wrapText="1"/>
      <protection/>
    </xf>
    <xf numFmtId="0" fontId="76" fillId="0" borderId="0" xfId="65" applyAlignment="1">
      <alignment horizontal="left" vertical="top" wrapText="1"/>
      <protection/>
    </xf>
    <xf numFmtId="0" fontId="17" fillId="0" borderId="0" xfId="70" applyFont="1" applyBorder="1" applyAlignment="1">
      <alignment horizontal="justify" vertical="top" wrapText="1"/>
      <protection/>
    </xf>
    <xf numFmtId="0" fontId="120" fillId="0" borderId="26" xfId="65" applyFont="1" applyBorder="1" applyAlignment="1">
      <alignment horizontal="right" vertical="center"/>
      <protection/>
    </xf>
    <xf numFmtId="0" fontId="120" fillId="0" borderId="14" xfId="65" applyFont="1" applyBorder="1" applyAlignment="1">
      <alignment horizontal="right" vertical="center"/>
      <protection/>
    </xf>
    <xf numFmtId="0" fontId="120" fillId="0" borderId="41" xfId="65" applyFont="1" applyBorder="1" applyAlignment="1">
      <alignment horizontal="right" vertical="center"/>
      <protection/>
    </xf>
    <xf numFmtId="0" fontId="76" fillId="0" borderId="42" xfId="65" applyBorder="1" applyAlignment="1" quotePrefix="1">
      <alignment horizontal="center" vertical="center"/>
      <protection/>
    </xf>
    <xf numFmtId="0" fontId="76" fillId="0" borderId="42" xfId="65" applyBorder="1" applyAlignment="1">
      <alignment horizontal="center" vertical="center"/>
      <protection/>
    </xf>
    <xf numFmtId="0" fontId="118" fillId="0" borderId="26" xfId="65" applyFont="1" applyBorder="1" applyAlignment="1">
      <alignment horizontal="center" vertical="center" wrapText="1"/>
      <protection/>
    </xf>
    <xf numFmtId="1" fontId="118" fillId="0" borderId="26" xfId="65" applyNumberFormat="1" applyFont="1" applyBorder="1" applyAlignment="1">
      <alignment horizontal="center" vertical="center" wrapText="1"/>
      <protection/>
    </xf>
    <xf numFmtId="180" fontId="118" fillId="0" borderId="26" xfId="65" applyNumberFormat="1" applyFont="1" applyBorder="1" applyAlignment="1">
      <alignment horizontal="center" vertical="center" wrapText="1"/>
      <protection/>
    </xf>
    <xf numFmtId="0" fontId="97" fillId="33" borderId="0" xfId="0" applyFont="1" applyFill="1" applyAlignment="1">
      <alignment vertical="top" wrapText="1"/>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Excel Built-in Comma" xfId="49"/>
    <cellStyle name="Excel Built-in Normal"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14" xfId="63"/>
    <cellStyle name="Normal 2" xfId="64"/>
    <cellStyle name="Normal 2 2" xfId="65"/>
    <cellStyle name="Normal 3" xfId="66"/>
    <cellStyle name="Normal 3 2" xfId="67"/>
    <cellStyle name="Normal 4" xfId="68"/>
    <cellStyle name="Normal 4 5" xfId="69"/>
    <cellStyle name="Normal 49" xfId="70"/>
    <cellStyle name="Normal 5" xfId="71"/>
    <cellStyle name="Normal 5 2" xfId="72"/>
    <cellStyle name="Normal_TROŠKOVNIK - KAM - ŽUTO" xfId="73"/>
    <cellStyle name="Normalno 14" xfId="74"/>
    <cellStyle name="Normalno 2" xfId="75"/>
    <cellStyle name="Normalno 3" xfId="76"/>
    <cellStyle name="Normalno 4" xfId="77"/>
    <cellStyle name="Normalno 4 2" xfId="78"/>
    <cellStyle name="Normalno 5" xfId="79"/>
    <cellStyle name="Normalno 6" xfId="80"/>
    <cellStyle name="Normalno 7" xfId="81"/>
    <cellStyle name="Normalno 8" xfId="82"/>
    <cellStyle name="Normalno 9" xfId="83"/>
    <cellStyle name="Note" xfId="84"/>
    <cellStyle name="Obično 2 2 2" xfId="85"/>
    <cellStyle name="Obično 3" xfId="86"/>
    <cellStyle name="Output" xfId="87"/>
    <cellStyle name="Percent" xfId="88"/>
    <cellStyle name="Title" xfId="89"/>
    <cellStyle name="Total" xfId="90"/>
    <cellStyle name="Warning Text" xfId="91"/>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0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 Id="rId3" Type="http://schemas.openxmlformats.org/officeDocument/2006/relationships/image" Target="../media/image1.wmf" /><Relationship Id="rId4"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552450</xdr:colOff>
      <xdr:row>17</xdr:row>
      <xdr:rowOff>171450</xdr:rowOff>
    </xdr:from>
    <xdr:to>
      <xdr:col>4</xdr:col>
      <xdr:colOff>590550</xdr:colOff>
      <xdr:row>23</xdr:row>
      <xdr:rowOff>57150</xdr:rowOff>
    </xdr:to>
    <xdr:pic>
      <xdr:nvPicPr>
        <xdr:cNvPr id="1" name="Picture 2"/>
        <xdr:cNvPicPr preferRelativeResize="1">
          <a:picLocks noChangeAspect="1"/>
        </xdr:cNvPicPr>
      </xdr:nvPicPr>
      <xdr:blipFill>
        <a:blip r:embed="rId1"/>
        <a:stretch>
          <a:fillRect/>
        </a:stretch>
      </xdr:blipFill>
      <xdr:spPr>
        <a:xfrm>
          <a:off x="2647950" y="5857875"/>
          <a:ext cx="2009775" cy="1028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namikulicic\AppData\Local\Microsoft\Windows\INetCache\Content.Outlook\5X8W8SSY\Tro&#353;kovnik_2110-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ICA"/>
      <sheetName val="KPP18"/>
    </sheetNames>
    <sheetDataSet>
      <sheetData sheetId="1">
        <row r="1">
          <cell r="K1">
            <v>9</v>
          </cell>
        </row>
        <row r="2">
          <cell r="K2">
            <v>28</v>
          </cell>
        </row>
        <row r="3">
          <cell r="K3">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vmlDrawing" Target="../drawings/vmlDrawing1.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F32"/>
  <sheetViews>
    <sheetView view="pageBreakPreview" zoomScaleSheetLayoutView="100" workbookViewId="0" topLeftCell="A1">
      <selection activeCell="D37" sqref="D37"/>
    </sheetView>
  </sheetViews>
  <sheetFormatPr defaultColWidth="9.140625" defaultRowHeight="12.75"/>
  <cols>
    <col min="1" max="2" width="9.140625" style="637" customWidth="1"/>
    <col min="3" max="3" width="13.140625" style="637" customWidth="1"/>
    <col min="4" max="4" width="29.57421875" style="637" customWidth="1"/>
    <col min="5" max="16384" width="9.140625" style="637" customWidth="1"/>
  </cols>
  <sheetData>
    <row r="1" spans="2:6" ht="15">
      <c r="B1" s="664"/>
      <c r="C1" s="664"/>
      <c r="D1" s="664"/>
      <c r="E1" s="664"/>
      <c r="F1" s="665"/>
    </row>
    <row r="2" spans="2:6" ht="15">
      <c r="B2" s="664"/>
      <c r="C2" s="664"/>
      <c r="D2" s="664"/>
      <c r="E2" s="664"/>
      <c r="F2" s="665"/>
    </row>
    <row r="3" spans="2:6" ht="15">
      <c r="B3" s="664"/>
      <c r="C3" s="664"/>
      <c r="D3" s="664"/>
      <c r="E3" s="664"/>
      <c r="F3" s="665"/>
    </row>
    <row r="4" spans="2:6" ht="25.5">
      <c r="B4" s="684" t="s">
        <v>530</v>
      </c>
      <c r="C4" s="685"/>
      <c r="D4" s="676" t="s">
        <v>542</v>
      </c>
      <c r="F4" s="665"/>
    </row>
    <row r="5" spans="2:6" ht="15">
      <c r="B5" s="666"/>
      <c r="C5" s="666"/>
      <c r="D5" s="664"/>
      <c r="E5" s="664"/>
      <c r="F5" s="665"/>
    </row>
    <row r="6" spans="2:6" ht="114.75">
      <c r="B6" s="684" t="s">
        <v>531</v>
      </c>
      <c r="C6" s="685"/>
      <c r="D6" s="676" t="s">
        <v>543</v>
      </c>
      <c r="F6" s="665"/>
    </row>
    <row r="7" spans="2:6" ht="15">
      <c r="B7" s="666"/>
      <c r="C7" s="666"/>
      <c r="D7" s="664"/>
      <c r="E7" s="664"/>
      <c r="F7" s="665"/>
    </row>
    <row r="8" spans="2:6" ht="51" customHeight="1">
      <c r="B8" s="684" t="s">
        <v>532</v>
      </c>
      <c r="C8" s="685"/>
      <c r="D8" s="677" t="s">
        <v>533</v>
      </c>
      <c r="F8" s="665"/>
    </row>
    <row r="9" spans="2:6" ht="15">
      <c r="B9" s="664"/>
      <c r="C9" s="664"/>
      <c r="D9" s="667"/>
      <c r="F9" s="665"/>
    </row>
    <row r="10" spans="2:6" ht="61.5" customHeight="1">
      <c r="B10" s="668" t="s">
        <v>534</v>
      </c>
      <c r="C10" s="664"/>
      <c r="D10" s="669" t="s">
        <v>535</v>
      </c>
      <c r="F10" s="670"/>
    </row>
    <row r="11" spans="2:6" ht="15">
      <c r="B11" s="671"/>
      <c r="C11" s="664"/>
      <c r="D11" s="664"/>
      <c r="F11" s="665"/>
    </row>
    <row r="12" spans="2:6" ht="15">
      <c r="B12" s="671" t="s">
        <v>536</v>
      </c>
      <c r="C12" s="664"/>
      <c r="D12" s="672" t="s">
        <v>537</v>
      </c>
      <c r="F12" s="665"/>
    </row>
    <row r="13" spans="2:6" ht="15">
      <c r="B13" s="671"/>
      <c r="C13" s="664"/>
      <c r="D13" s="664"/>
      <c r="F13" s="665"/>
    </row>
    <row r="14" spans="2:6" ht="15">
      <c r="B14" s="671" t="s">
        <v>538</v>
      </c>
      <c r="C14" s="664"/>
      <c r="D14" s="673" t="s">
        <v>544</v>
      </c>
      <c r="F14" s="665"/>
    </row>
    <row r="15" spans="2:6" ht="15">
      <c r="B15" s="671"/>
      <c r="C15" s="664"/>
      <c r="D15" s="673"/>
      <c r="F15" s="665"/>
    </row>
    <row r="16" spans="2:6" ht="15">
      <c r="B16" s="671"/>
      <c r="C16" s="664"/>
      <c r="D16" s="664"/>
      <c r="F16" s="665"/>
    </row>
    <row r="17" spans="2:6" ht="15">
      <c r="B17" s="671"/>
      <c r="C17" s="664"/>
      <c r="D17" s="664"/>
      <c r="F17" s="665"/>
    </row>
    <row r="18" spans="2:6" ht="15">
      <c r="B18" s="671" t="s">
        <v>545</v>
      </c>
      <c r="C18" s="664"/>
      <c r="D18" s="674" t="s">
        <v>546</v>
      </c>
      <c r="F18" s="675"/>
    </row>
    <row r="19" spans="2:6" ht="15">
      <c r="B19" s="671"/>
      <c r="C19" s="664"/>
      <c r="D19" s="664"/>
      <c r="F19" s="665"/>
    </row>
    <row r="20" spans="2:6" ht="15">
      <c r="B20" s="671"/>
      <c r="C20" s="664"/>
      <c r="D20" s="664"/>
      <c r="F20" s="665"/>
    </row>
    <row r="21" spans="2:6" ht="15">
      <c r="B21" s="671"/>
      <c r="C21" s="664"/>
      <c r="D21" s="664"/>
      <c r="F21" s="665"/>
    </row>
    <row r="22" spans="2:6" ht="15">
      <c r="B22" s="671" t="s">
        <v>539</v>
      </c>
      <c r="C22" s="664"/>
      <c r="D22" s="664" t="s">
        <v>540</v>
      </c>
      <c r="F22" s="665"/>
    </row>
    <row r="23" spans="2:6" ht="15">
      <c r="B23" s="671"/>
      <c r="C23" s="664"/>
      <c r="D23" s="664"/>
      <c r="F23" s="665"/>
    </row>
    <row r="24" spans="2:6" ht="38.25">
      <c r="B24" s="680" t="s">
        <v>541</v>
      </c>
      <c r="C24" s="679"/>
      <c r="D24" s="678" t="s">
        <v>547</v>
      </c>
      <c r="F24" s="665"/>
    </row>
    <row r="25" spans="2:6" ht="15">
      <c r="B25" s="671"/>
      <c r="C25" s="664"/>
      <c r="D25" s="664"/>
      <c r="F25" s="665"/>
    </row>
    <row r="26" spans="2:6" ht="15">
      <c r="B26" s="671"/>
      <c r="C26" s="664"/>
      <c r="D26" s="664"/>
      <c r="F26" s="665"/>
    </row>
    <row r="27" spans="2:6" ht="15">
      <c r="B27" s="664"/>
      <c r="C27" s="664"/>
      <c r="D27" s="664"/>
      <c r="F27" s="665"/>
    </row>
    <row r="28" spans="2:6" ht="15">
      <c r="B28" s="664"/>
      <c r="C28" s="664"/>
      <c r="D28" s="664"/>
      <c r="F28" s="665"/>
    </row>
    <row r="29" spans="2:6" ht="15">
      <c r="B29" s="664"/>
      <c r="C29" s="664"/>
      <c r="D29" s="664"/>
      <c r="F29" s="665"/>
    </row>
    <row r="30" spans="2:6" ht="15">
      <c r="B30" s="664"/>
      <c r="C30" s="664"/>
      <c r="D30" s="664"/>
      <c r="F30" s="665"/>
    </row>
    <row r="31" spans="2:6" ht="15">
      <c r="B31" s="664"/>
      <c r="C31" s="664"/>
      <c r="D31" s="664"/>
      <c r="F31" s="665"/>
    </row>
    <row r="32" spans="2:6" ht="15">
      <c r="B32" s="664"/>
      <c r="C32" s="664"/>
      <c r="D32" s="666" t="s">
        <v>548</v>
      </c>
      <c r="F32" s="665"/>
    </row>
  </sheetData>
  <sheetProtection/>
  <mergeCells count="3">
    <mergeCell ref="B4:C4"/>
    <mergeCell ref="B6:C6"/>
    <mergeCell ref="B8:C8"/>
  </mergeCells>
  <printOptions/>
  <pageMargins left="0.7" right="0.7" top="0.75" bottom="0.75"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2:AE383"/>
  <sheetViews>
    <sheetView view="pageBreakPreview" zoomScale="90" zoomScaleSheetLayoutView="90" workbookViewId="0" topLeftCell="A55">
      <selection activeCell="H334" sqref="H334"/>
    </sheetView>
  </sheetViews>
  <sheetFormatPr defaultColWidth="13.421875" defaultRowHeight="12.75"/>
  <cols>
    <col min="1" max="1" width="7.28125" style="45" customWidth="1"/>
    <col min="2" max="2" width="44.140625" style="50" customWidth="1"/>
    <col min="3" max="3" width="6.57421875" style="134" customWidth="1"/>
    <col min="4" max="4" width="4.421875" style="11" customWidth="1"/>
    <col min="5" max="5" width="9.57421875" style="175" bestFit="1" customWidth="1"/>
    <col min="6" max="6" width="5.421875" style="225" customWidth="1"/>
    <col min="7" max="7" width="16.421875" style="213" bestFit="1" customWidth="1"/>
    <col min="8" max="16384" width="13.421875" style="11" customWidth="1"/>
  </cols>
  <sheetData>
    <row r="2" spans="1:7" s="58" customFormat="1" ht="18">
      <c r="A2" s="56"/>
      <c r="B2" s="686" t="s">
        <v>529</v>
      </c>
      <c r="C2" s="686"/>
      <c r="D2" s="686"/>
      <c r="E2" s="304"/>
      <c r="F2" s="57"/>
      <c r="G2" s="57"/>
    </row>
    <row r="4" spans="1:31" s="134" customFormat="1" ht="14.25">
      <c r="A4" s="30"/>
      <c r="B4" s="21" t="s">
        <v>5</v>
      </c>
      <c r="D4" s="11"/>
      <c r="E4" s="175"/>
      <c r="F4" s="225"/>
      <c r="G4" s="213"/>
      <c r="H4" s="11"/>
      <c r="I4" s="11"/>
      <c r="J4" s="11"/>
      <c r="K4" s="11"/>
      <c r="L4" s="11"/>
      <c r="M4" s="11"/>
      <c r="N4" s="11"/>
      <c r="O4" s="11"/>
      <c r="P4" s="11"/>
      <c r="Q4" s="11"/>
      <c r="R4" s="11"/>
      <c r="S4" s="11"/>
      <c r="T4" s="11"/>
      <c r="U4" s="11"/>
      <c r="V4" s="11"/>
      <c r="W4" s="11"/>
      <c r="X4" s="11"/>
      <c r="Y4" s="11"/>
      <c r="Z4" s="11"/>
      <c r="AA4" s="11"/>
      <c r="AB4" s="11"/>
      <c r="AC4" s="11"/>
      <c r="AD4" s="11"/>
      <c r="AE4" s="11"/>
    </row>
    <row r="5" spans="1:31" s="134" customFormat="1" ht="14.25">
      <c r="A5" s="31"/>
      <c r="B5" s="18" t="s">
        <v>171</v>
      </c>
      <c r="D5" s="11"/>
      <c r="E5" s="175"/>
      <c r="F5" s="225"/>
      <c r="G5" s="213"/>
      <c r="H5" s="11"/>
      <c r="I5" s="11"/>
      <c r="J5" s="11"/>
      <c r="K5" s="11"/>
      <c r="L5" s="11"/>
      <c r="M5" s="11"/>
      <c r="N5" s="11"/>
      <c r="O5" s="11"/>
      <c r="P5" s="11"/>
      <c r="Q5" s="11"/>
      <c r="R5" s="11"/>
      <c r="S5" s="11"/>
      <c r="T5" s="11"/>
      <c r="U5" s="11"/>
      <c r="V5" s="11"/>
      <c r="W5" s="11"/>
      <c r="X5" s="11"/>
      <c r="Y5" s="11"/>
      <c r="Z5" s="11"/>
      <c r="AA5" s="11"/>
      <c r="AB5" s="11"/>
      <c r="AC5" s="11"/>
      <c r="AD5" s="11"/>
      <c r="AE5" s="11"/>
    </row>
    <row r="6" spans="1:2" ht="14.25">
      <c r="A6" s="12"/>
      <c r="B6" s="20"/>
    </row>
    <row r="7" spans="1:2" ht="14.25">
      <c r="A7" s="12" t="s">
        <v>1</v>
      </c>
      <c r="B7" s="20" t="s">
        <v>2</v>
      </c>
    </row>
    <row r="8" spans="1:2" ht="14.25">
      <c r="A8" s="31"/>
      <c r="B8" s="18"/>
    </row>
    <row r="9" spans="1:2" ht="38.25">
      <c r="A9" s="30"/>
      <c r="B9" s="18" t="s">
        <v>6</v>
      </c>
    </row>
    <row r="10" spans="1:2" ht="85.5" customHeight="1">
      <c r="A10" s="30"/>
      <c r="B10" s="21" t="s">
        <v>222</v>
      </c>
    </row>
    <row r="11" spans="1:2" ht="14.25">
      <c r="A11" s="30"/>
      <c r="B11" s="18"/>
    </row>
    <row r="12" spans="1:2" ht="14.25">
      <c r="A12" s="30"/>
      <c r="B12" s="18"/>
    </row>
    <row r="13" spans="1:2" ht="14.25">
      <c r="A13" s="12" t="s">
        <v>7</v>
      </c>
      <c r="B13" s="20" t="s">
        <v>8</v>
      </c>
    </row>
    <row r="14" spans="1:2" ht="14.25">
      <c r="A14" s="12"/>
      <c r="B14" s="20"/>
    </row>
    <row r="15" spans="1:2" ht="38.25">
      <c r="A15" s="31" t="s">
        <v>9</v>
      </c>
      <c r="B15" s="21" t="s">
        <v>168</v>
      </c>
    </row>
    <row r="16" spans="1:2" ht="51">
      <c r="A16" s="30"/>
      <c r="B16" s="18" t="s">
        <v>122</v>
      </c>
    </row>
    <row r="17" spans="1:2" ht="51">
      <c r="A17" s="30"/>
      <c r="B17" s="18" t="s">
        <v>78</v>
      </c>
    </row>
    <row r="18" spans="1:2" ht="25.5">
      <c r="A18" s="30"/>
      <c r="B18" s="18" t="s">
        <v>79</v>
      </c>
    </row>
    <row r="19" spans="1:7" ht="14.25">
      <c r="A19" s="30"/>
      <c r="B19" s="131" t="s">
        <v>13</v>
      </c>
      <c r="C19" s="254">
        <v>29</v>
      </c>
      <c r="D19" s="132" t="s">
        <v>88</v>
      </c>
      <c r="E19" s="176"/>
      <c r="F19" s="132" t="s">
        <v>10</v>
      </c>
      <c r="G19" s="133">
        <f>C19*E19</f>
        <v>0</v>
      </c>
    </row>
    <row r="20" spans="1:2" ht="14.25">
      <c r="A20" s="30"/>
      <c r="B20" s="18"/>
    </row>
    <row r="21" spans="1:2" ht="14.25">
      <c r="A21" s="31" t="s">
        <v>87</v>
      </c>
      <c r="B21" s="21" t="s">
        <v>93</v>
      </c>
    </row>
    <row r="22" spans="1:2" ht="14.25">
      <c r="A22" s="30"/>
      <c r="B22" s="18" t="s">
        <v>90</v>
      </c>
    </row>
    <row r="23" spans="1:2" ht="14.25">
      <c r="A23" s="30"/>
      <c r="B23" s="18" t="s">
        <v>94</v>
      </c>
    </row>
    <row r="24" spans="1:2" ht="66.75" customHeight="1">
      <c r="A24" s="30"/>
      <c r="B24" s="19" t="s">
        <v>95</v>
      </c>
    </row>
    <row r="25" spans="1:2" ht="28.5" customHeight="1">
      <c r="A25" s="30"/>
      <c r="B25" s="18" t="s">
        <v>96</v>
      </c>
    </row>
    <row r="26" spans="1:7" ht="14.25">
      <c r="A26" s="30"/>
      <c r="B26" s="131" t="s">
        <v>12</v>
      </c>
      <c r="C26" s="254">
        <v>4</v>
      </c>
      <c r="D26" s="132" t="s">
        <v>88</v>
      </c>
      <c r="E26" s="176"/>
      <c r="F26" s="132" t="s">
        <v>10</v>
      </c>
      <c r="G26" s="208">
        <f>C26*E26</f>
        <v>0</v>
      </c>
    </row>
    <row r="27" spans="1:7" ht="14.25">
      <c r="A27" s="30"/>
      <c r="B27" s="9"/>
      <c r="C27" s="135"/>
      <c r="D27" s="1"/>
      <c r="E27" s="121"/>
      <c r="F27" s="1"/>
      <c r="G27" s="2"/>
    </row>
    <row r="28" spans="1:5" ht="14.25">
      <c r="A28" s="30"/>
      <c r="B28" s="22"/>
      <c r="C28" s="136"/>
      <c r="D28" s="1"/>
      <c r="E28" s="120"/>
    </row>
    <row r="29" spans="1:2" ht="38.25">
      <c r="A29" s="31" t="s">
        <v>89</v>
      </c>
      <c r="B29" s="18" t="s">
        <v>205</v>
      </c>
    </row>
    <row r="30" spans="1:2" ht="14.25">
      <c r="A30" s="30"/>
      <c r="B30" s="18" t="s">
        <v>197</v>
      </c>
    </row>
    <row r="31" spans="1:7" ht="14.25">
      <c r="A31" s="30"/>
      <c r="B31" s="131" t="s">
        <v>102</v>
      </c>
      <c r="C31" s="254">
        <v>7</v>
      </c>
      <c r="D31" s="132" t="s">
        <v>88</v>
      </c>
      <c r="E31" s="176"/>
      <c r="F31" s="132" t="s">
        <v>10</v>
      </c>
      <c r="G31" s="133">
        <f>C31*E31</f>
        <v>0</v>
      </c>
    </row>
    <row r="32" spans="1:5" ht="14.25">
      <c r="A32" s="30"/>
      <c r="B32" s="22"/>
      <c r="C32" s="136"/>
      <c r="D32" s="1"/>
      <c r="E32" s="120"/>
    </row>
    <row r="33" spans="1:5" ht="14.25">
      <c r="A33" s="30"/>
      <c r="B33" s="22"/>
      <c r="C33" s="136"/>
      <c r="D33" s="1"/>
      <c r="E33" s="120"/>
    </row>
    <row r="34" spans="1:2" ht="51">
      <c r="A34" s="31" t="s">
        <v>92</v>
      </c>
      <c r="B34" s="18" t="s">
        <v>204</v>
      </c>
    </row>
    <row r="35" spans="1:2" ht="14.25">
      <c r="A35" s="30"/>
      <c r="B35" s="18" t="s">
        <v>98</v>
      </c>
    </row>
    <row r="36" spans="1:9" ht="14.25">
      <c r="A36" s="30"/>
      <c r="B36" s="131" t="s">
        <v>91</v>
      </c>
      <c r="C36" s="254">
        <v>15</v>
      </c>
      <c r="D36" s="132" t="s">
        <v>88</v>
      </c>
      <c r="E36" s="176"/>
      <c r="F36" s="132" t="s">
        <v>10</v>
      </c>
      <c r="G36" s="133">
        <f>C36*E36</f>
        <v>0</v>
      </c>
      <c r="I36" s="11" t="s">
        <v>174</v>
      </c>
    </row>
    <row r="37" spans="1:5" ht="14.25">
      <c r="A37" s="30"/>
      <c r="B37" s="22"/>
      <c r="C37" s="136"/>
      <c r="D37" s="1"/>
      <c r="E37" s="120"/>
    </row>
    <row r="38" spans="1:2" ht="127.5">
      <c r="A38" s="31" t="s">
        <v>97</v>
      </c>
      <c r="B38" s="19" t="s">
        <v>198</v>
      </c>
    </row>
    <row r="39" spans="1:2" ht="14.25">
      <c r="A39" s="30"/>
      <c r="B39" s="18" t="s">
        <v>99</v>
      </c>
    </row>
    <row r="40" spans="1:7" ht="14.25">
      <c r="A40" s="30"/>
      <c r="B40" s="131" t="s">
        <v>12</v>
      </c>
      <c r="C40" s="255">
        <v>3</v>
      </c>
      <c r="D40" s="131" t="s">
        <v>88</v>
      </c>
      <c r="E40" s="177"/>
      <c r="F40" s="226" t="s">
        <v>10</v>
      </c>
      <c r="G40" s="208">
        <f>C40*E40</f>
        <v>0</v>
      </c>
    </row>
    <row r="41" spans="1:10" s="201" customFormat="1" ht="14.25">
      <c r="A41" s="277"/>
      <c r="B41" s="270"/>
      <c r="C41" s="278"/>
      <c r="D41" s="270"/>
      <c r="E41" s="272"/>
      <c r="F41" s="273"/>
      <c r="G41" s="274"/>
      <c r="H41" s="112"/>
      <c r="I41" s="112"/>
      <c r="J41" s="112"/>
    </row>
    <row r="42" spans="1:7" s="51" customFormat="1" ht="12.75">
      <c r="A42" s="31"/>
      <c r="B42" s="205" t="s">
        <v>118</v>
      </c>
      <c r="C42" s="204"/>
      <c r="D42" s="206"/>
      <c r="E42" s="207"/>
      <c r="F42" s="215" t="s">
        <v>10</v>
      </c>
      <c r="G42" s="209">
        <f>SUM(G17:G40)</f>
        <v>0</v>
      </c>
    </row>
    <row r="43" spans="1:2" ht="14.25">
      <c r="A43" s="12"/>
      <c r="B43" s="20"/>
    </row>
    <row r="45" spans="1:2" ht="14.25">
      <c r="A45" s="12"/>
      <c r="B45" s="20"/>
    </row>
    <row r="46" spans="1:2" ht="14.25">
      <c r="A46" s="12" t="s">
        <v>14</v>
      </c>
      <c r="B46" s="20" t="s">
        <v>15</v>
      </c>
    </row>
    <row r="47" spans="1:5" ht="14.25">
      <c r="A47" s="8"/>
      <c r="B47" s="10"/>
      <c r="C47" s="136"/>
      <c r="D47" s="3"/>
      <c r="E47" s="121"/>
    </row>
    <row r="48" spans="1:5" ht="63.75">
      <c r="A48" s="286" t="s">
        <v>101</v>
      </c>
      <c r="B48" s="10" t="s">
        <v>203</v>
      </c>
      <c r="C48" s="136"/>
      <c r="D48" s="3"/>
      <c r="E48" s="121"/>
    </row>
    <row r="49" spans="1:5" ht="25.5">
      <c r="A49" s="8"/>
      <c r="B49" s="10" t="s">
        <v>16</v>
      </c>
      <c r="C49" s="136"/>
      <c r="D49" s="3"/>
      <c r="E49" s="121"/>
    </row>
    <row r="50" spans="1:5" ht="38.25">
      <c r="A50" s="8"/>
      <c r="B50" s="10" t="s">
        <v>17</v>
      </c>
      <c r="C50" s="136"/>
      <c r="D50" s="3"/>
      <c r="E50" s="121"/>
    </row>
    <row r="51" spans="1:5" ht="38.25">
      <c r="A51" s="8"/>
      <c r="B51" s="10" t="s">
        <v>18</v>
      </c>
      <c r="C51" s="136"/>
      <c r="D51" s="3"/>
      <c r="E51" s="121"/>
    </row>
    <row r="52" spans="1:7" s="4" customFormat="1" ht="39.75">
      <c r="A52" s="8"/>
      <c r="B52" s="10" t="s">
        <v>206</v>
      </c>
      <c r="C52" s="136"/>
      <c r="D52" s="3"/>
      <c r="E52" s="121"/>
      <c r="F52" s="227"/>
      <c r="G52" s="214"/>
    </row>
    <row r="53" spans="1:5" ht="14.25">
      <c r="A53" s="8"/>
      <c r="B53" s="10"/>
      <c r="C53" s="136"/>
      <c r="D53" s="3"/>
      <c r="E53" s="121"/>
    </row>
    <row r="54" spans="1:7" s="4" customFormat="1" ht="14.25">
      <c r="A54" s="8"/>
      <c r="B54" s="256" t="s">
        <v>19</v>
      </c>
      <c r="C54" s="255">
        <v>40</v>
      </c>
      <c r="D54" s="256" t="s">
        <v>88</v>
      </c>
      <c r="E54" s="257"/>
      <c r="F54" s="258" t="s">
        <v>10</v>
      </c>
      <c r="G54" s="259">
        <f>C54*E54</f>
        <v>0</v>
      </c>
    </row>
    <row r="55" spans="1:7" s="4" customFormat="1" ht="14.25">
      <c r="A55" s="8"/>
      <c r="B55" s="279"/>
      <c r="C55" s="278"/>
      <c r="D55" s="279"/>
      <c r="E55" s="280"/>
      <c r="F55" s="281"/>
      <c r="G55" s="282"/>
    </row>
    <row r="56" spans="1:5" ht="14.25">
      <c r="A56" s="8"/>
      <c r="B56" s="10"/>
      <c r="C56" s="136"/>
      <c r="D56" s="3"/>
      <c r="E56" s="121"/>
    </row>
    <row r="57" spans="1:7" s="4" customFormat="1" ht="14.25">
      <c r="A57" s="8" t="s">
        <v>103</v>
      </c>
      <c r="B57" s="260" t="s">
        <v>22</v>
      </c>
      <c r="C57" s="138"/>
      <c r="E57" s="179"/>
      <c r="F57" s="227"/>
      <c r="G57" s="214"/>
    </row>
    <row r="58" spans="1:7" s="4" customFormat="1" ht="38.25">
      <c r="A58" s="8"/>
      <c r="B58" s="19" t="s">
        <v>23</v>
      </c>
      <c r="C58" s="138"/>
      <c r="E58" s="179"/>
      <c r="F58" s="227"/>
      <c r="G58" s="214"/>
    </row>
    <row r="59" spans="1:7" s="4" customFormat="1" ht="39.75">
      <c r="A59" s="8"/>
      <c r="B59" s="19" t="s">
        <v>106</v>
      </c>
      <c r="C59" s="138"/>
      <c r="E59" s="179"/>
      <c r="F59" s="227"/>
      <c r="G59" s="214"/>
    </row>
    <row r="60" spans="1:7" s="4" customFormat="1" ht="38.25">
      <c r="A60" s="8"/>
      <c r="B60" s="19" t="s">
        <v>24</v>
      </c>
      <c r="C60" s="138"/>
      <c r="E60" s="179"/>
      <c r="F60" s="227"/>
      <c r="G60" s="214"/>
    </row>
    <row r="61" spans="1:7" s="4" customFormat="1" ht="39.75">
      <c r="A61" s="8"/>
      <c r="B61" s="19" t="s">
        <v>107</v>
      </c>
      <c r="C61" s="138"/>
      <c r="E61" s="179"/>
      <c r="F61" s="227"/>
      <c r="G61" s="214"/>
    </row>
    <row r="62" spans="1:7" s="4" customFormat="1" ht="25.5">
      <c r="A62" s="286" t="s">
        <v>104</v>
      </c>
      <c r="B62" s="260" t="s">
        <v>166</v>
      </c>
      <c r="C62" s="138"/>
      <c r="E62" s="179"/>
      <c r="F62" s="227"/>
      <c r="G62" s="214"/>
    </row>
    <row r="63" spans="1:7" s="43" customFormat="1" ht="14.25">
      <c r="A63" s="8"/>
      <c r="B63" s="131" t="s">
        <v>19</v>
      </c>
      <c r="C63" s="255">
        <v>40</v>
      </c>
      <c r="D63" s="131" t="s">
        <v>88</v>
      </c>
      <c r="E63" s="177"/>
      <c r="F63" s="226" t="s">
        <v>10</v>
      </c>
      <c r="G63" s="208">
        <f>C63*E63</f>
        <v>0</v>
      </c>
    </row>
    <row r="64" spans="1:7" s="43" customFormat="1" ht="14.25">
      <c r="A64" s="8"/>
      <c r="B64" s="10"/>
      <c r="C64" s="136"/>
      <c r="D64" s="3"/>
      <c r="E64" s="121"/>
      <c r="F64" s="3"/>
      <c r="G64" s="5"/>
    </row>
    <row r="65" spans="1:7" s="4" customFormat="1" ht="14.25">
      <c r="A65" s="32"/>
      <c r="B65" s="24"/>
      <c r="C65" s="139"/>
      <c r="D65" s="43"/>
      <c r="E65" s="180"/>
      <c r="F65" s="227"/>
      <c r="G65" s="214"/>
    </row>
    <row r="66" spans="1:7" s="4" customFormat="1" ht="38.25">
      <c r="A66" s="287" t="s">
        <v>105</v>
      </c>
      <c r="B66" s="19" t="s">
        <v>194</v>
      </c>
      <c r="C66" s="138"/>
      <c r="E66" s="179"/>
      <c r="F66" s="227"/>
      <c r="G66" s="214"/>
    </row>
    <row r="67" spans="1:7" s="4" customFormat="1" ht="25.5">
      <c r="A67" s="8"/>
      <c r="B67" s="19" t="s">
        <v>108</v>
      </c>
      <c r="C67" s="138"/>
      <c r="E67" s="179"/>
      <c r="F67" s="227"/>
      <c r="G67" s="214"/>
    </row>
    <row r="68" spans="1:7" s="4" customFormat="1" ht="14.25">
      <c r="A68" s="8"/>
      <c r="B68" s="256" t="s">
        <v>19</v>
      </c>
      <c r="C68" s="255">
        <v>10</v>
      </c>
      <c r="D68" s="256" t="s">
        <v>88</v>
      </c>
      <c r="E68" s="257"/>
      <c r="F68" s="258" t="s">
        <v>10</v>
      </c>
      <c r="G68" s="259">
        <f>C68*E68</f>
        <v>0</v>
      </c>
    </row>
    <row r="69" spans="1:7" s="4" customFormat="1" ht="14.25">
      <c r="A69" s="32"/>
      <c r="B69" s="24"/>
      <c r="C69" s="139"/>
      <c r="D69" s="43"/>
      <c r="E69" s="180"/>
      <c r="F69" s="227"/>
      <c r="G69" s="214"/>
    </row>
    <row r="70" spans="1:7" s="4" customFormat="1" ht="14.25">
      <c r="A70" s="8"/>
      <c r="B70" s="10"/>
      <c r="C70" s="138"/>
      <c r="E70" s="179"/>
      <c r="F70" s="227"/>
      <c r="G70" s="214"/>
    </row>
    <row r="71" spans="1:7" s="4" customFormat="1" ht="25.5">
      <c r="A71" s="287" t="s">
        <v>21</v>
      </c>
      <c r="B71" s="260" t="s">
        <v>111</v>
      </c>
      <c r="C71" s="246"/>
      <c r="D71" s="44"/>
      <c r="E71" s="181"/>
      <c r="F71" s="244"/>
      <c r="G71" s="245"/>
    </row>
    <row r="72" spans="1:7" s="4" customFormat="1" ht="63.75">
      <c r="A72" s="8"/>
      <c r="B72" s="19" t="s">
        <v>26</v>
      </c>
      <c r="C72" s="246"/>
      <c r="D72" s="44"/>
      <c r="E72" s="181"/>
      <c r="F72" s="244"/>
      <c r="G72" s="245"/>
    </row>
    <row r="73" spans="1:7" s="4" customFormat="1" ht="25.5">
      <c r="A73" s="8"/>
      <c r="B73" s="19" t="s">
        <v>27</v>
      </c>
      <c r="C73" s="246"/>
      <c r="D73" s="44"/>
      <c r="E73" s="181"/>
      <c r="F73" s="244"/>
      <c r="G73" s="245"/>
    </row>
    <row r="74" spans="1:7" s="4" customFormat="1" ht="78">
      <c r="A74" s="8"/>
      <c r="B74" s="19" t="s">
        <v>177</v>
      </c>
      <c r="C74" s="246"/>
      <c r="D74" s="44"/>
      <c r="E74" s="181"/>
      <c r="F74" s="244"/>
      <c r="G74" s="245"/>
    </row>
    <row r="75" spans="1:7" s="43" customFormat="1" ht="25.5">
      <c r="A75" s="8"/>
      <c r="B75" s="19" t="s">
        <v>28</v>
      </c>
      <c r="C75" s="246"/>
      <c r="D75" s="44"/>
      <c r="E75" s="181"/>
      <c r="F75" s="244"/>
      <c r="G75" s="245"/>
    </row>
    <row r="76" spans="1:7" s="43" customFormat="1" ht="14.25">
      <c r="A76" s="8"/>
      <c r="B76" s="256" t="s">
        <v>19</v>
      </c>
      <c r="C76" s="255">
        <v>10</v>
      </c>
      <c r="D76" s="256" t="s">
        <v>88</v>
      </c>
      <c r="E76" s="257"/>
      <c r="F76" s="258" t="s">
        <v>10</v>
      </c>
      <c r="G76" s="259">
        <f>C76*E76</f>
        <v>0</v>
      </c>
    </row>
    <row r="77" spans="1:7" s="4" customFormat="1" ht="14.25">
      <c r="A77" s="8"/>
      <c r="B77" s="25"/>
      <c r="C77" s="138"/>
      <c r="E77" s="179"/>
      <c r="F77" s="227"/>
      <c r="G77" s="214"/>
    </row>
    <row r="78" spans="1:7" s="4" customFormat="1" ht="25.5">
      <c r="A78" s="286" t="s">
        <v>85</v>
      </c>
      <c r="B78" s="28" t="s">
        <v>29</v>
      </c>
      <c r="C78" s="138"/>
      <c r="E78" s="179"/>
      <c r="F78" s="227"/>
      <c r="G78" s="214"/>
    </row>
    <row r="79" spans="1:7" s="4" customFormat="1" ht="63.75">
      <c r="A79" s="8"/>
      <c r="B79" s="10" t="s">
        <v>30</v>
      </c>
      <c r="C79" s="138"/>
      <c r="E79" s="179"/>
      <c r="F79" s="227"/>
      <c r="G79" s="214"/>
    </row>
    <row r="80" spans="1:7" s="4" customFormat="1" ht="51">
      <c r="A80" s="8"/>
      <c r="B80" s="10" t="s">
        <v>31</v>
      </c>
      <c r="C80" s="138"/>
      <c r="E80" s="179"/>
      <c r="F80" s="227"/>
      <c r="G80" s="214"/>
    </row>
    <row r="81" spans="1:7" s="4" customFormat="1" ht="25.5">
      <c r="A81" s="8"/>
      <c r="B81" s="10" t="s">
        <v>32</v>
      </c>
      <c r="C81" s="138"/>
      <c r="E81" s="179"/>
      <c r="F81" s="227"/>
      <c r="G81" s="214"/>
    </row>
    <row r="82" spans="1:7" s="4" customFormat="1" ht="25.5">
      <c r="A82" s="8"/>
      <c r="B82" s="10" t="s">
        <v>33</v>
      </c>
      <c r="C82" s="138"/>
      <c r="E82" s="179"/>
      <c r="F82" s="227"/>
      <c r="G82" s="214"/>
    </row>
    <row r="83" spans="1:7" s="43" customFormat="1" ht="38.25">
      <c r="A83" s="8"/>
      <c r="B83" s="10" t="s">
        <v>34</v>
      </c>
      <c r="C83" s="138"/>
      <c r="D83" s="4"/>
      <c r="E83" s="179"/>
      <c r="F83" s="227"/>
      <c r="G83" s="214"/>
    </row>
    <row r="84" spans="1:7" ht="27">
      <c r="A84" s="8"/>
      <c r="B84" s="10" t="s">
        <v>178</v>
      </c>
      <c r="C84" s="138"/>
      <c r="D84" s="4"/>
      <c r="E84" s="179"/>
      <c r="F84" s="227"/>
      <c r="G84" s="214"/>
    </row>
    <row r="85" spans="1:7" ht="14.25">
      <c r="A85" s="8"/>
      <c r="B85" s="256" t="s">
        <v>110</v>
      </c>
      <c r="C85" s="255">
        <v>105</v>
      </c>
      <c r="D85" s="256" t="s">
        <v>88</v>
      </c>
      <c r="E85" s="257"/>
      <c r="F85" s="258" t="s">
        <v>10</v>
      </c>
      <c r="G85" s="259">
        <f>C85*E85</f>
        <v>0</v>
      </c>
    </row>
    <row r="86" spans="1:7" ht="14.25">
      <c r="A86" s="8"/>
      <c r="B86" s="10"/>
      <c r="C86" s="136"/>
      <c r="D86" s="3"/>
      <c r="E86" s="121"/>
      <c r="F86" s="227"/>
      <c r="G86" s="214"/>
    </row>
    <row r="87" spans="1:7" ht="14.25">
      <c r="A87" s="8"/>
      <c r="B87" s="10"/>
      <c r="C87" s="136"/>
      <c r="D87" s="3"/>
      <c r="E87" s="121"/>
      <c r="F87" s="227"/>
      <c r="G87" s="214"/>
    </row>
    <row r="88" spans="1:7" ht="38.25">
      <c r="A88" s="37"/>
      <c r="B88" s="28" t="s">
        <v>80</v>
      </c>
      <c r="C88" s="247"/>
      <c r="D88" s="44"/>
      <c r="E88" s="181"/>
      <c r="F88" s="244"/>
      <c r="G88" s="245"/>
    </row>
    <row r="89" spans="2:7" ht="38.25">
      <c r="B89" s="10" t="s">
        <v>81</v>
      </c>
      <c r="C89" s="248"/>
      <c r="D89" s="44"/>
      <c r="E89" s="181"/>
      <c r="F89" s="244"/>
      <c r="G89" s="245"/>
    </row>
    <row r="90" spans="1:7" ht="14.25">
      <c r="A90" s="8"/>
      <c r="B90" s="249"/>
      <c r="C90" s="250"/>
      <c r="D90" s="44"/>
      <c r="E90" s="181"/>
      <c r="F90" s="244"/>
      <c r="G90" s="245"/>
    </row>
    <row r="91" spans="1:7" s="4" customFormat="1" ht="75" customHeight="1">
      <c r="A91" s="286" t="s">
        <v>109</v>
      </c>
      <c r="B91" s="10" t="s">
        <v>195</v>
      </c>
      <c r="C91" s="261"/>
      <c r="E91" s="179"/>
      <c r="F91" s="227"/>
      <c r="G91" s="214"/>
    </row>
    <row r="92" spans="1:7" s="4" customFormat="1" ht="144.75">
      <c r="A92" s="286" t="s">
        <v>180</v>
      </c>
      <c r="B92" s="262" t="s">
        <v>179</v>
      </c>
      <c r="C92" s="263"/>
      <c r="E92" s="179"/>
      <c r="F92" s="227"/>
      <c r="G92" s="214"/>
    </row>
    <row r="93" spans="1:7" s="4" customFormat="1" ht="14.25">
      <c r="A93" s="7"/>
      <c r="B93" s="256" t="s">
        <v>20</v>
      </c>
      <c r="C93" s="256">
        <v>10</v>
      </c>
      <c r="D93" s="256" t="s">
        <v>88</v>
      </c>
      <c r="E93" s="256"/>
      <c r="F93" s="258" t="s">
        <v>10</v>
      </c>
      <c r="G93" s="259">
        <f>C93*E93</f>
        <v>0</v>
      </c>
    </row>
    <row r="94" spans="1:5" ht="14.25">
      <c r="A94" s="33"/>
      <c r="B94" s="10"/>
      <c r="C94" s="140"/>
      <c r="D94" s="14"/>
      <c r="E94" s="122"/>
    </row>
    <row r="95" spans="1:5" ht="14.25">
      <c r="A95" s="33"/>
      <c r="B95" s="10"/>
      <c r="C95" s="141"/>
      <c r="D95" s="44"/>
      <c r="E95" s="181"/>
    </row>
    <row r="96" spans="1:7" s="4" customFormat="1" ht="63.75">
      <c r="A96" s="286" t="s">
        <v>236</v>
      </c>
      <c r="B96" s="10" t="s">
        <v>196</v>
      </c>
      <c r="C96" s="261"/>
      <c r="E96" s="179"/>
      <c r="F96" s="227"/>
      <c r="G96" s="214"/>
    </row>
    <row r="97" spans="1:7" s="4" customFormat="1" ht="14.25">
      <c r="A97" s="7"/>
      <c r="B97" s="256" t="s">
        <v>25</v>
      </c>
      <c r="C97" s="256">
        <v>50</v>
      </c>
      <c r="D97" s="256" t="s">
        <v>88</v>
      </c>
      <c r="E97" s="256"/>
      <c r="F97" s="258" t="s">
        <v>10</v>
      </c>
      <c r="G97" s="259">
        <f>C97*E97</f>
        <v>0</v>
      </c>
    </row>
    <row r="98" spans="1:7" ht="14.25">
      <c r="A98" s="33"/>
      <c r="B98" s="23"/>
      <c r="C98" s="157"/>
      <c r="D98" s="44"/>
      <c r="E98" s="181"/>
      <c r="F98" s="244"/>
      <c r="G98" s="245"/>
    </row>
    <row r="99" spans="1:7" s="4" customFormat="1" ht="14.25">
      <c r="A99" s="13"/>
      <c r="B99" s="264" t="s">
        <v>119</v>
      </c>
      <c r="C99" s="265"/>
      <c r="D99" s="266"/>
      <c r="E99" s="267"/>
      <c r="F99" s="268" t="s">
        <v>10</v>
      </c>
      <c r="G99" s="269">
        <f>SUM(G54:G98)</f>
        <v>0</v>
      </c>
    </row>
    <row r="100" spans="1:7" s="4" customFormat="1" ht="14.25">
      <c r="A100" s="13"/>
      <c r="B100" s="291"/>
      <c r="C100" s="292"/>
      <c r="D100" s="293"/>
      <c r="E100" s="294"/>
      <c r="F100" s="295"/>
      <c r="G100" s="296"/>
    </row>
    <row r="101" spans="1:2" ht="14.25">
      <c r="A101" s="12"/>
      <c r="B101" s="20"/>
    </row>
    <row r="102" spans="1:2" ht="14.25">
      <c r="A102" s="12" t="s">
        <v>35</v>
      </c>
      <c r="B102" s="20" t="s">
        <v>36</v>
      </c>
    </row>
    <row r="103" spans="1:2" ht="14.25">
      <c r="A103" s="12"/>
      <c r="B103" s="20"/>
    </row>
    <row r="104" spans="1:2" ht="25.5">
      <c r="A104" s="31" t="s">
        <v>211</v>
      </c>
      <c r="B104" s="18" t="s">
        <v>208</v>
      </c>
    </row>
    <row r="105" spans="1:2" ht="25.5">
      <c r="A105" s="12"/>
      <c r="B105" s="18" t="s">
        <v>209</v>
      </c>
    </row>
    <row r="106" spans="1:7" ht="14.25">
      <c r="A106" s="12"/>
      <c r="B106" s="131" t="s">
        <v>210</v>
      </c>
      <c r="C106" s="255">
        <v>35</v>
      </c>
      <c r="D106" s="131" t="s">
        <v>88</v>
      </c>
      <c r="E106" s="177"/>
      <c r="F106" s="226" t="s">
        <v>10</v>
      </c>
      <c r="G106" s="208">
        <f>C106*E106</f>
        <v>0</v>
      </c>
    </row>
    <row r="107" spans="1:7" ht="14.25">
      <c r="A107" s="12"/>
      <c r="B107" s="131" t="s">
        <v>86</v>
      </c>
      <c r="C107" s="255">
        <v>16</v>
      </c>
      <c r="D107" s="131" t="s">
        <v>88</v>
      </c>
      <c r="E107" s="177"/>
      <c r="F107" s="226" t="s">
        <v>10</v>
      </c>
      <c r="G107" s="208">
        <f>C107*E107</f>
        <v>0</v>
      </c>
    </row>
    <row r="108" spans="1:2" ht="14.25">
      <c r="A108" s="12"/>
      <c r="B108" s="18"/>
    </row>
    <row r="109" spans="1:2" ht="14.25">
      <c r="A109" s="12"/>
      <c r="B109" s="20"/>
    </row>
    <row r="110" spans="1:2" ht="38.25">
      <c r="A110" s="31" t="s">
        <v>37</v>
      </c>
      <c r="B110" s="18" t="s">
        <v>190</v>
      </c>
    </row>
    <row r="111" spans="1:2" ht="38.25">
      <c r="A111" s="30"/>
      <c r="B111" s="18" t="s">
        <v>38</v>
      </c>
    </row>
    <row r="112" spans="1:2" ht="51">
      <c r="A112" s="30"/>
      <c r="B112" s="18" t="s">
        <v>39</v>
      </c>
    </row>
    <row r="113" spans="1:2" ht="63.75">
      <c r="A113" s="30"/>
      <c r="B113" s="19" t="s">
        <v>123</v>
      </c>
    </row>
    <row r="114" spans="1:2" ht="38.25">
      <c r="A114" s="30"/>
      <c r="B114" s="18" t="s">
        <v>40</v>
      </c>
    </row>
    <row r="115" spans="1:2" ht="27">
      <c r="A115" s="30"/>
      <c r="B115" s="18" t="s">
        <v>112</v>
      </c>
    </row>
    <row r="116" spans="1:7" ht="14.25">
      <c r="A116" s="30"/>
      <c r="B116" s="131" t="s">
        <v>102</v>
      </c>
      <c r="C116" s="255">
        <v>29</v>
      </c>
      <c r="D116" s="131" t="s">
        <v>88</v>
      </c>
      <c r="E116" s="177"/>
      <c r="F116" s="226" t="s">
        <v>10</v>
      </c>
      <c r="G116" s="208">
        <f>C116*E116</f>
        <v>0</v>
      </c>
    </row>
    <row r="117" spans="1:5" ht="14.25">
      <c r="A117" s="30"/>
      <c r="B117" s="22"/>
      <c r="C117" s="136"/>
      <c r="D117" s="1"/>
      <c r="E117" s="120"/>
    </row>
    <row r="118" spans="1:5" ht="38.25">
      <c r="A118" s="288" t="s">
        <v>41</v>
      </c>
      <c r="B118" s="10" t="s">
        <v>191</v>
      </c>
      <c r="C118" s="142"/>
      <c r="D118" s="1"/>
      <c r="E118" s="120"/>
    </row>
    <row r="119" spans="1:5" ht="40.5" customHeight="1">
      <c r="A119" s="46"/>
      <c r="B119" s="22" t="s">
        <v>42</v>
      </c>
      <c r="C119" s="142"/>
      <c r="D119" s="1"/>
      <c r="E119" s="120"/>
    </row>
    <row r="120" spans="1:5" ht="63.75">
      <c r="A120" s="46"/>
      <c r="B120" s="22" t="s">
        <v>43</v>
      </c>
      <c r="C120" s="142"/>
      <c r="D120" s="1"/>
      <c r="E120" s="120"/>
    </row>
    <row r="121" spans="1:7" ht="14.25">
      <c r="A121" s="46"/>
      <c r="B121" s="131" t="s">
        <v>86</v>
      </c>
      <c r="C121" s="255">
        <v>94</v>
      </c>
      <c r="D121" s="131" t="s">
        <v>88</v>
      </c>
      <c r="E121" s="177"/>
      <c r="F121" s="226" t="s">
        <v>10</v>
      </c>
      <c r="G121" s="208">
        <f>C121*E121</f>
        <v>0</v>
      </c>
    </row>
    <row r="122" spans="1:7" ht="14.25">
      <c r="A122" s="46"/>
      <c r="B122" s="131" t="s">
        <v>207</v>
      </c>
      <c r="C122" s="255">
        <v>20</v>
      </c>
      <c r="D122" s="131" t="s">
        <v>88</v>
      </c>
      <c r="E122" s="177"/>
      <c r="F122" s="226" t="s">
        <v>10</v>
      </c>
      <c r="G122" s="208">
        <f>C122*E122</f>
        <v>0</v>
      </c>
    </row>
    <row r="123" spans="1:5" ht="14.25">
      <c r="A123" s="46"/>
      <c r="B123" s="22"/>
      <c r="C123" s="142"/>
      <c r="D123" s="1"/>
      <c r="E123" s="120"/>
    </row>
    <row r="124" spans="1:2" ht="29.25" customHeight="1">
      <c r="A124" s="31" t="s">
        <v>44</v>
      </c>
      <c r="B124" s="19" t="s">
        <v>192</v>
      </c>
    </row>
    <row r="125" spans="1:2" ht="38.25">
      <c r="A125" s="30"/>
      <c r="B125" s="18" t="s">
        <v>45</v>
      </c>
    </row>
    <row r="126" spans="1:2" ht="63.75">
      <c r="A126" s="30"/>
      <c r="B126" s="18" t="s">
        <v>46</v>
      </c>
    </row>
    <row r="127" spans="1:2" ht="51">
      <c r="A127" s="30"/>
      <c r="B127" s="18" t="s">
        <v>47</v>
      </c>
    </row>
    <row r="128" spans="1:7" s="4" customFormat="1" ht="27">
      <c r="A128" s="30" t="s">
        <v>48</v>
      </c>
      <c r="B128" s="18" t="s">
        <v>113</v>
      </c>
      <c r="C128" s="134"/>
      <c r="D128" s="11"/>
      <c r="E128" s="175"/>
      <c r="F128" s="227"/>
      <c r="G128" s="214"/>
    </row>
    <row r="129" spans="1:7" s="4" customFormat="1" ht="14.25">
      <c r="A129" s="30"/>
      <c r="B129" s="131" t="s">
        <v>86</v>
      </c>
      <c r="C129" s="255">
        <v>94</v>
      </c>
      <c r="D129" s="131" t="s">
        <v>88</v>
      </c>
      <c r="E129" s="177"/>
      <c r="F129" s="226" t="s">
        <v>10</v>
      </c>
      <c r="G129" s="208">
        <f>C129*E129</f>
        <v>0</v>
      </c>
    </row>
    <row r="130" spans="1:7" s="4" customFormat="1" ht="14.25">
      <c r="A130" s="30"/>
      <c r="B130" s="131" t="s">
        <v>212</v>
      </c>
      <c r="C130" s="255">
        <v>20</v>
      </c>
      <c r="D130" s="131" t="s">
        <v>88</v>
      </c>
      <c r="E130" s="177"/>
      <c r="F130" s="226" t="s">
        <v>10</v>
      </c>
      <c r="G130" s="208">
        <f>C130*E130</f>
        <v>0</v>
      </c>
    </row>
    <row r="131" spans="1:7" s="4" customFormat="1" ht="14.25">
      <c r="A131" s="30"/>
      <c r="B131" s="22"/>
      <c r="C131" s="142"/>
      <c r="D131" s="1"/>
      <c r="E131" s="120"/>
      <c r="F131" s="227"/>
      <c r="G131" s="214"/>
    </row>
    <row r="132" spans="1:7" s="4" customFormat="1" ht="51">
      <c r="A132" s="289" t="s">
        <v>49</v>
      </c>
      <c r="B132" s="10" t="s">
        <v>193</v>
      </c>
      <c r="C132" s="136"/>
      <c r="D132" s="3"/>
      <c r="E132" s="121"/>
      <c r="F132" s="227"/>
      <c r="G132" s="214"/>
    </row>
    <row r="133" spans="1:7" s="4" customFormat="1" ht="38.25">
      <c r="A133" s="35"/>
      <c r="B133" s="10" t="s">
        <v>50</v>
      </c>
      <c r="C133" s="136"/>
      <c r="D133" s="3"/>
      <c r="E133" s="121"/>
      <c r="F133" s="227"/>
      <c r="G133" s="214"/>
    </row>
    <row r="134" spans="1:7" s="4" customFormat="1" ht="25.5">
      <c r="A134" s="35"/>
      <c r="B134" s="10" t="s">
        <v>51</v>
      </c>
      <c r="C134" s="136"/>
      <c r="D134" s="3"/>
      <c r="E134" s="121"/>
      <c r="F134" s="227"/>
      <c r="G134" s="214"/>
    </row>
    <row r="135" spans="1:7" s="4" customFormat="1" ht="14.25">
      <c r="A135" s="35"/>
      <c r="B135" s="131" t="s">
        <v>86</v>
      </c>
      <c r="C135" s="255">
        <v>114</v>
      </c>
      <c r="D135" s="131" t="s">
        <v>88</v>
      </c>
      <c r="E135" s="177"/>
      <c r="F135" s="226" t="s">
        <v>10</v>
      </c>
      <c r="G135" s="208">
        <f>C135*E135</f>
        <v>0</v>
      </c>
    </row>
    <row r="136" spans="1:7" s="4" customFormat="1" ht="14.25">
      <c r="A136" s="35"/>
      <c r="B136" s="270"/>
      <c r="C136" s="271"/>
      <c r="D136" s="270"/>
      <c r="E136" s="272"/>
      <c r="F136" s="273"/>
      <c r="G136" s="274"/>
    </row>
    <row r="137" spans="1:7" s="4" customFormat="1" ht="51">
      <c r="A137" s="287" t="s">
        <v>181</v>
      </c>
      <c r="B137" s="260" t="s">
        <v>224</v>
      </c>
      <c r="C137" s="138"/>
      <c r="E137" s="179"/>
      <c r="F137" s="227"/>
      <c r="G137" s="214"/>
    </row>
    <row r="138" spans="1:7" s="4" customFormat="1" ht="51">
      <c r="A138" s="8"/>
      <c r="B138" s="19" t="s">
        <v>175</v>
      </c>
      <c r="C138" s="138"/>
      <c r="E138" s="179"/>
      <c r="F138" s="227"/>
      <c r="G138" s="214"/>
    </row>
    <row r="139" spans="1:7" s="4" customFormat="1" ht="51">
      <c r="A139" s="8"/>
      <c r="B139" s="19" t="s">
        <v>223</v>
      </c>
      <c r="C139" s="138"/>
      <c r="E139" s="179"/>
      <c r="F139" s="227"/>
      <c r="G139" s="283"/>
    </row>
    <row r="140" spans="1:7" s="4" customFormat="1" ht="14.25">
      <c r="A140" s="8"/>
      <c r="B140" s="131" t="s">
        <v>213</v>
      </c>
      <c r="C140" s="131">
        <v>14</v>
      </c>
      <c r="D140" s="131" t="s">
        <v>88</v>
      </c>
      <c r="E140" s="131"/>
      <c r="F140" s="226" t="s">
        <v>10</v>
      </c>
      <c r="G140" s="208">
        <f>C140*E140</f>
        <v>0</v>
      </c>
    </row>
    <row r="141" spans="1:7" s="4" customFormat="1" ht="14.25">
      <c r="A141" s="8"/>
      <c r="B141" s="131" t="s">
        <v>215</v>
      </c>
      <c r="C141" s="131">
        <v>6</v>
      </c>
      <c r="D141" s="131" t="s">
        <v>88</v>
      </c>
      <c r="E141" s="131"/>
      <c r="F141" s="226" t="s">
        <v>10</v>
      </c>
      <c r="G141" s="208">
        <f>C141*E141</f>
        <v>0</v>
      </c>
    </row>
    <row r="142" spans="1:7" s="4" customFormat="1" ht="14.25">
      <c r="A142" s="8"/>
      <c r="B142" s="270"/>
      <c r="C142" s="270"/>
      <c r="D142" s="270"/>
      <c r="E142" s="270"/>
      <c r="F142" s="273"/>
      <c r="G142" s="274"/>
    </row>
    <row r="143" spans="1:7" s="4" customFormat="1" ht="102">
      <c r="A143" s="287" t="s">
        <v>225</v>
      </c>
      <c r="B143" s="260" t="s">
        <v>226</v>
      </c>
      <c r="C143" s="270"/>
      <c r="D143" s="270"/>
      <c r="E143" s="270"/>
      <c r="F143" s="273"/>
      <c r="G143" s="274"/>
    </row>
    <row r="144" spans="1:7" s="4" customFormat="1" ht="14.25">
      <c r="A144" s="8"/>
      <c r="B144" s="131" t="s">
        <v>214</v>
      </c>
      <c r="C144" s="131">
        <v>10</v>
      </c>
      <c r="D144" s="131" t="s">
        <v>88</v>
      </c>
      <c r="E144" s="131"/>
      <c r="F144" s="226" t="s">
        <v>10</v>
      </c>
      <c r="G144" s="208">
        <f>C144*E144</f>
        <v>0</v>
      </c>
    </row>
    <row r="145" spans="1:7" s="4" customFormat="1" ht="14.25">
      <c r="A145" s="8"/>
      <c r="B145" s="270"/>
      <c r="C145" s="270"/>
      <c r="D145" s="270"/>
      <c r="E145" s="270"/>
      <c r="F145" s="273"/>
      <c r="G145" s="274"/>
    </row>
    <row r="146" spans="1:7" ht="14.25">
      <c r="A146" s="12"/>
      <c r="B146" s="205" t="s">
        <v>120</v>
      </c>
      <c r="C146" s="204"/>
      <c r="D146" s="206"/>
      <c r="E146" s="207"/>
      <c r="F146" s="215" t="s">
        <v>10</v>
      </c>
      <c r="G146" s="209">
        <f>SUM(G106:G144)</f>
        <v>0</v>
      </c>
    </row>
    <row r="147" spans="1:2" ht="14.25">
      <c r="A147" s="12"/>
      <c r="B147" s="20"/>
    </row>
    <row r="148" spans="1:2" ht="14.25">
      <c r="A148" s="12"/>
      <c r="B148" s="20"/>
    </row>
    <row r="149" spans="1:5" ht="14.25">
      <c r="A149" s="13" t="s">
        <v>52</v>
      </c>
      <c r="B149" s="26" t="s">
        <v>54</v>
      </c>
      <c r="C149" s="138"/>
      <c r="D149" s="4"/>
      <c r="E149" s="179"/>
    </row>
    <row r="150" spans="1:5" ht="14.25">
      <c r="A150" s="13"/>
      <c r="B150" s="26"/>
      <c r="C150" s="138"/>
      <c r="D150" s="4"/>
      <c r="E150" s="179"/>
    </row>
    <row r="151" spans="1:5" ht="51">
      <c r="A151" s="289" t="s">
        <v>53</v>
      </c>
      <c r="B151" s="10" t="s">
        <v>227</v>
      </c>
      <c r="C151" s="138"/>
      <c r="D151" s="4"/>
      <c r="E151" s="179"/>
    </row>
    <row r="152" spans="1:7" ht="14.25">
      <c r="A152" s="13"/>
      <c r="B152" s="131" t="s">
        <v>217</v>
      </c>
      <c r="C152" s="131">
        <v>1.2</v>
      </c>
      <c r="D152" s="131" t="s">
        <v>88</v>
      </c>
      <c r="E152" s="131"/>
      <c r="F152" s="226" t="s">
        <v>10</v>
      </c>
      <c r="G152" s="208">
        <f>C152*E152</f>
        <v>0</v>
      </c>
    </row>
    <row r="153" spans="1:7" ht="14.25">
      <c r="A153" s="13"/>
      <c r="B153" s="270"/>
      <c r="C153" s="270"/>
      <c r="D153" s="270"/>
      <c r="E153" s="270"/>
      <c r="F153" s="273"/>
      <c r="G153" s="274"/>
    </row>
    <row r="154" spans="1:7" ht="63.75">
      <c r="A154" s="289" t="s">
        <v>173</v>
      </c>
      <c r="B154" s="10" t="s">
        <v>228</v>
      </c>
      <c r="C154" s="270"/>
      <c r="D154" s="270"/>
      <c r="E154" s="270"/>
      <c r="F154" s="273"/>
      <c r="G154" s="274"/>
    </row>
    <row r="155" spans="1:7" ht="14.25">
      <c r="A155" s="13"/>
      <c r="B155" s="131" t="s">
        <v>219</v>
      </c>
      <c r="C155" s="131">
        <v>1.2</v>
      </c>
      <c r="D155" s="131" t="s">
        <v>88</v>
      </c>
      <c r="E155" s="131"/>
      <c r="F155" s="226" t="s">
        <v>10</v>
      </c>
      <c r="G155" s="208">
        <f>C155*E155</f>
        <v>0</v>
      </c>
    </row>
    <row r="156" spans="1:7" ht="14.25">
      <c r="A156" s="13"/>
      <c r="B156" s="284"/>
      <c r="C156" s="270"/>
      <c r="D156" s="270"/>
      <c r="E156" s="270"/>
      <c r="F156" s="273"/>
      <c r="G156" s="274"/>
    </row>
    <row r="157" spans="1:7" ht="89.25">
      <c r="A157" s="289" t="s">
        <v>218</v>
      </c>
      <c r="B157" s="10" t="s">
        <v>229</v>
      </c>
      <c r="C157" s="270"/>
      <c r="D157" s="270"/>
      <c r="E157" s="270"/>
      <c r="F157" s="273"/>
      <c r="G157" s="274"/>
    </row>
    <row r="158" spans="1:7" ht="14.25">
      <c r="A158" s="13"/>
      <c r="B158" s="131" t="s">
        <v>86</v>
      </c>
      <c r="C158" s="131">
        <v>9</v>
      </c>
      <c r="D158" s="131" t="s">
        <v>88</v>
      </c>
      <c r="E158" s="131"/>
      <c r="F158" s="226" t="s">
        <v>10</v>
      </c>
      <c r="G158" s="208">
        <f>C158*E158</f>
        <v>0</v>
      </c>
    </row>
    <row r="159" spans="1:5" ht="14.25">
      <c r="A159" s="13"/>
      <c r="B159" s="26"/>
      <c r="C159" s="138"/>
      <c r="D159" s="4"/>
      <c r="E159" s="179"/>
    </row>
    <row r="160" spans="1:5" ht="51" customHeight="1">
      <c r="A160" s="289" t="s">
        <v>220</v>
      </c>
      <c r="B160" s="10" t="s">
        <v>238</v>
      </c>
      <c r="C160" s="143"/>
      <c r="D160" s="47"/>
      <c r="E160" s="182"/>
    </row>
    <row r="161" spans="1:7" ht="13.5" customHeight="1">
      <c r="A161" s="289"/>
      <c r="B161" s="131" t="s">
        <v>102</v>
      </c>
      <c r="C161" s="131">
        <v>6</v>
      </c>
      <c r="D161" s="131" t="s">
        <v>88</v>
      </c>
      <c r="E161" s="131"/>
      <c r="F161" s="226" t="s">
        <v>10</v>
      </c>
      <c r="G161" s="208">
        <f>C161*E161</f>
        <v>0</v>
      </c>
    </row>
    <row r="162" spans="1:5" ht="24" customHeight="1">
      <c r="A162" s="34"/>
      <c r="B162" s="27"/>
      <c r="C162" s="143"/>
      <c r="D162" s="47"/>
      <c r="E162" s="182"/>
    </row>
    <row r="163" spans="1:2" ht="76.5">
      <c r="A163" s="289" t="s">
        <v>221</v>
      </c>
      <c r="B163" s="10" t="s">
        <v>216</v>
      </c>
    </row>
    <row r="164" spans="1:2" ht="76.5">
      <c r="A164" s="35"/>
      <c r="B164" s="10" t="s">
        <v>230</v>
      </c>
    </row>
    <row r="165" spans="1:2" ht="14.25">
      <c r="A165" s="35"/>
      <c r="B165" s="10" t="s">
        <v>83</v>
      </c>
    </row>
    <row r="166" spans="1:7" ht="14.25">
      <c r="A166" s="37"/>
      <c r="B166" s="131" t="s">
        <v>11</v>
      </c>
      <c r="C166" s="256">
        <v>1</v>
      </c>
      <c r="D166" s="131" t="s">
        <v>88</v>
      </c>
      <c r="E166" s="131"/>
      <c r="F166" s="226" t="s">
        <v>10</v>
      </c>
      <c r="G166" s="208">
        <f>C166*E166</f>
        <v>0</v>
      </c>
    </row>
    <row r="167" spans="1:2" ht="14.25">
      <c r="A167" s="17"/>
      <c r="B167" s="19"/>
    </row>
    <row r="168" spans="1:5" ht="14.25">
      <c r="A168" s="290" t="s">
        <v>239</v>
      </c>
      <c r="B168" s="28" t="s">
        <v>82</v>
      </c>
      <c r="C168" s="145"/>
      <c r="D168" s="15"/>
      <c r="E168" s="183"/>
    </row>
    <row r="169" spans="1:5" ht="140.25">
      <c r="A169" s="35"/>
      <c r="B169" s="10" t="s">
        <v>84</v>
      </c>
      <c r="C169" s="145"/>
      <c r="D169" s="15"/>
      <c r="E169" s="183"/>
    </row>
    <row r="170" spans="1:10" s="65" customFormat="1" ht="89.25">
      <c r="A170" s="63"/>
      <c r="B170" s="19" t="s">
        <v>170</v>
      </c>
      <c r="C170" s="137"/>
      <c r="D170" s="62"/>
      <c r="E170" s="178"/>
      <c r="F170" s="82"/>
      <c r="G170" s="116"/>
      <c r="H170" s="68"/>
      <c r="I170" s="68"/>
      <c r="J170" s="68"/>
    </row>
    <row r="171" spans="1:5" ht="14.25">
      <c r="A171" s="35"/>
      <c r="B171" s="10" t="s">
        <v>169</v>
      </c>
      <c r="C171" s="145"/>
      <c r="D171" s="15"/>
      <c r="E171" s="183"/>
    </row>
    <row r="172" spans="1:7" ht="14.25">
      <c r="A172" s="35"/>
      <c r="B172" s="131" t="s">
        <v>12</v>
      </c>
      <c r="C172" s="256">
        <v>1</v>
      </c>
      <c r="D172" s="131" t="s">
        <v>88</v>
      </c>
      <c r="E172" s="131"/>
      <c r="F172" s="226" t="s">
        <v>10</v>
      </c>
      <c r="G172" s="208">
        <f>C172*E172</f>
        <v>0</v>
      </c>
    </row>
    <row r="173" spans="1:5" ht="14.25">
      <c r="A173" s="35"/>
      <c r="B173" s="10"/>
      <c r="C173" s="145"/>
      <c r="D173" s="15"/>
      <c r="E173" s="183"/>
    </row>
    <row r="174" spans="1:7" ht="14.25">
      <c r="A174" s="12"/>
      <c r="B174" s="205" t="s">
        <v>202</v>
      </c>
      <c r="C174" s="205"/>
      <c r="D174" s="205"/>
      <c r="E174" s="205"/>
      <c r="F174" s="215" t="s">
        <v>10</v>
      </c>
      <c r="G174" s="209">
        <f>SUM(G152:G172)</f>
        <v>0</v>
      </c>
    </row>
    <row r="175" spans="1:6" ht="14.25">
      <c r="A175" s="12"/>
      <c r="B175" s="20"/>
      <c r="F175" s="228"/>
    </row>
    <row r="176" spans="1:2" ht="14.25">
      <c r="A176" s="12"/>
      <c r="B176" s="20"/>
    </row>
    <row r="177" spans="1:8" ht="14.25">
      <c r="A177" s="52"/>
      <c r="B177" s="21" t="s">
        <v>73</v>
      </c>
      <c r="C177" s="146"/>
      <c r="D177" s="20"/>
      <c r="E177" s="184"/>
      <c r="F177" s="229"/>
      <c r="G177" s="216"/>
      <c r="H177" s="52"/>
    </row>
    <row r="178" spans="1:8" ht="14.25">
      <c r="A178" s="53" t="s">
        <v>7</v>
      </c>
      <c r="B178" s="53" t="s">
        <v>8</v>
      </c>
      <c r="C178" s="147"/>
      <c r="D178" s="53"/>
      <c r="E178" s="125"/>
      <c r="F178" s="230" t="s">
        <v>10</v>
      </c>
      <c r="G178" s="236">
        <f>G42</f>
        <v>0</v>
      </c>
      <c r="H178" s="39"/>
    </row>
    <row r="179" spans="1:8" ht="14.25">
      <c r="A179" s="53" t="s">
        <v>14</v>
      </c>
      <c r="B179" s="53" t="s">
        <v>15</v>
      </c>
      <c r="C179" s="147"/>
      <c r="D179" s="53"/>
      <c r="E179" s="130"/>
      <c r="F179" s="230" t="s">
        <v>10</v>
      </c>
      <c r="G179" s="236">
        <f>G99</f>
        <v>0</v>
      </c>
      <c r="H179" s="39"/>
    </row>
    <row r="180" spans="1:8" ht="14.25">
      <c r="A180" s="53" t="s">
        <v>35</v>
      </c>
      <c r="B180" s="53" t="s">
        <v>36</v>
      </c>
      <c r="C180" s="147"/>
      <c r="D180" s="53"/>
      <c r="E180" s="125"/>
      <c r="F180" s="230" t="s">
        <v>10</v>
      </c>
      <c r="G180" s="236">
        <f>G146</f>
        <v>0</v>
      </c>
      <c r="H180" s="39"/>
    </row>
    <row r="181" spans="1:8" ht="14.25">
      <c r="A181" s="53" t="s">
        <v>52</v>
      </c>
      <c r="B181" s="53" t="s">
        <v>76</v>
      </c>
      <c r="C181" s="147"/>
      <c r="D181" s="53"/>
      <c r="E181" s="125"/>
      <c r="F181" s="230" t="s">
        <v>10</v>
      </c>
      <c r="G181" s="236">
        <f>G174</f>
        <v>0</v>
      </c>
      <c r="H181" s="39"/>
    </row>
    <row r="182" spans="1:7" ht="14.25">
      <c r="A182" s="12"/>
      <c r="B182" s="21" t="s">
        <v>121</v>
      </c>
      <c r="D182" s="51"/>
      <c r="E182" s="240"/>
      <c r="F182" s="241" t="s">
        <v>10</v>
      </c>
      <c r="G182" s="242">
        <f>SUM(G178:G181)</f>
        <v>0</v>
      </c>
    </row>
    <row r="183" spans="1:2" ht="14.25">
      <c r="A183" s="12"/>
      <c r="B183" s="20"/>
    </row>
    <row r="184" spans="1:2" ht="14.25">
      <c r="A184" s="12"/>
      <c r="B184" s="20"/>
    </row>
    <row r="185" spans="1:2" ht="14.25">
      <c r="A185" s="12"/>
      <c r="B185" s="20"/>
    </row>
    <row r="186" spans="1:2" ht="14.25">
      <c r="A186" s="12"/>
      <c r="B186" s="20"/>
    </row>
    <row r="187" spans="1:2" ht="14.25">
      <c r="A187" s="12"/>
      <c r="B187" s="20"/>
    </row>
    <row r="188" spans="1:2" ht="14.25">
      <c r="A188" s="12"/>
      <c r="B188" s="20"/>
    </row>
    <row r="189" spans="1:2" ht="14.25">
      <c r="A189" s="12"/>
      <c r="B189" s="20"/>
    </row>
    <row r="190" spans="1:7" s="58" customFormat="1" ht="15" customHeight="1">
      <c r="A190" s="56"/>
      <c r="B190" s="118"/>
      <c r="C190" s="148"/>
      <c r="D190" s="57"/>
      <c r="E190" s="185"/>
      <c r="F190" s="57"/>
      <c r="G190" s="57"/>
    </row>
    <row r="191" spans="1:7" s="60" customFormat="1" ht="18">
      <c r="A191" s="36" t="s">
        <v>3</v>
      </c>
      <c r="B191" s="20" t="s">
        <v>147</v>
      </c>
      <c r="C191" s="149"/>
      <c r="D191" s="59"/>
      <c r="E191" s="186"/>
      <c r="F191" s="237"/>
      <c r="G191" s="218"/>
    </row>
    <row r="192" spans="1:7" s="58" customFormat="1" ht="12.75">
      <c r="A192" s="56"/>
      <c r="B192" s="118"/>
      <c r="C192" s="148"/>
      <c r="D192" s="57"/>
      <c r="E192" s="185"/>
      <c r="F192" s="57"/>
      <c r="G192" s="57"/>
    </row>
    <row r="193" spans="1:7" s="60" customFormat="1" ht="28.5">
      <c r="A193" s="13" t="s">
        <v>142</v>
      </c>
      <c r="B193" s="26" t="s">
        <v>125</v>
      </c>
      <c r="C193" s="149"/>
      <c r="D193" s="59"/>
      <c r="E193" s="186"/>
      <c r="F193" s="237"/>
      <c r="G193" s="218"/>
    </row>
    <row r="194" spans="1:7" s="58" customFormat="1" ht="15" customHeight="1">
      <c r="A194" s="56"/>
      <c r="B194" s="118"/>
      <c r="C194" s="148"/>
      <c r="D194" s="57"/>
      <c r="E194" s="185"/>
      <c r="F194" s="57"/>
      <c r="G194" s="57"/>
    </row>
    <row r="195" spans="1:7" s="58" customFormat="1" ht="76.5">
      <c r="A195" s="73" t="s">
        <v>58</v>
      </c>
      <c r="B195" s="86" t="s">
        <v>240</v>
      </c>
      <c r="C195" s="275"/>
      <c r="D195" s="62"/>
      <c r="E195" s="178"/>
      <c r="F195" s="82"/>
      <c r="G195" s="57"/>
    </row>
    <row r="196" spans="1:7" s="58" customFormat="1" ht="14.25">
      <c r="A196" s="63"/>
      <c r="B196" s="86" t="s">
        <v>169</v>
      </c>
      <c r="C196" s="276"/>
      <c r="D196" s="64"/>
      <c r="E196" s="126"/>
      <c r="F196" s="70"/>
      <c r="G196" s="57"/>
    </row>
    <row r="197" spans="1:7" s="58" customFormat="1" ht="14.25">
      <c r="A197" s="63"/>
      <c r="B197" s="256" t="s">
        <v>11</v>
      </c>
      <c r="C197" s="256">
        <v>1</v>
      </c>
      <c r="D197" s="256" t="s">
        <v>88</v>
      </c>
      <c r="E197" s="256"/>
      <c r="F197" s="258" t="s">
        <v>10</v>
      </c>
      <c r="G197" s="259">
        <f>C197*E197</f>
        <v>0</v>
      </c>
    </row>
    <row r="198" spans="1:7" s="58" customFormat="1" ht="14.25">
      <c r="A198" s="63"/>
      <c r="B198" s="55"/>
      <c r="C198" s="151"/>
      <c r="D198" s="64"/>
      <c r="E198" s="126"/>
      <c r="F198" s="70"/>
      <c r="G198" s="57"/>
    </row>
    <row r="199" spans="1:10" s="65" customFormat="1" ht="68.25" customHeight="1">
      <c r="A199" s="73" t="s">
        <v>61</v>
      </c>
      <c r="B199" s="86" t="s">
        <v>182</v>
      </c>
      <c r="C199" s="150"/>
      <c r="D199" s="62"/>
      <c r="E199" s="178"/>
      <c r="F199" s="82"/>
      <c r="G199" s="219"/>
      <c r="H199" s="68"/>
      <c r="I199" s="68"/>
      <c r="J199" s="68"/>
    </row>
    <row r="200" spans="1:10" s="65" customFormat="1" ht="38.25">
      <c r="A200" s="61"/>
      <c r="B200" s="86" t="s">
        <v>231</v>
      </c>
      <c r="C200" s="150"/>
      <c r="D200" s="62"/>
      <c r="E200" s="178"/>
      <c r="F200" s="82"/>
      <c r="G200" s="219"/>
      <c r="H200" s="68"/>
      <c r="I200" s="68"/>
      <c r="J200" s="68"/>
    </row>
    <row r="201" spans="1:10" s="65" customFormat="1" ht="14.25">
      <c r="A201" s="63"/>
      <c r="B201" s="86" t="s">
        <v>126</v>
      </c>
      <c r="C201" s="151"/>
      <c r="D201" s="64"/>
      <c r="E201" s="126"/>
      <c r="F201" s="70"/>
      <c r="G201" s="219"/>
      <c r="H201" s="68"/>
      <c r="I201" s="68"/>
      <c r="J201" s="68"/>
    </row>
    <row r="202" spans="1:10" s="65" customFormat="1" ht="14.25">
      <c r="A202" s="63"/>
      <c r="B202" s="131" t="s">
        <v>12</v>
      </c>
      <c r="C202" s="256">
        <v>4</v>
      </c>
      <c r="D202" s="131" t="s">
        <v>88</v>
      </c>
      <c r="E202" s="131"/>
      <c r="F202" s="226" t="s">
        <v>10</v>
      </c>
      <c r="G202" s="208">
        <f>C202*E202</f>
        <v>0</v>
      </c>
      <c r="H202" s="69"/>
      <c r="I202" s="68"/>
      <c r="J202" s="68"/>
    </row>
    <row r="203" spans="1:10" s="65" customFormat="1" ht="14.25">
      <c r="A203" s="63"/>
      <c r="B203" s="86"/>
      <c r="C203" s="152"/>
      <c r="D203" s="66"/>
      <c r="E203" s="126"/>
      <c r="F203" s="71"/>
      <c r="G203" s="219"/>
      <c r="H203" s="69"/>
      <c r="I203" s="68"/>
      <c r="J203" s="68"/>
    </row>
    <row r="204" spans="1:10" s="65" customFormat="1" ht="63.75">
      <c r="A204" s="73" t="s">
        <v>64</v>
      </c>
      <c r="B204" s="86" t="s">
        <v>183</v>
      </c>
      <c r="C204" s="150"/>
      <c r="D204" s="62"/>
      <c r="E204" s="178"/>
      <c r="F204" s="82"/>
      <c r="G204" s="219"/>
      <c r="H204" s="68"/>
      <c r="I204" s="68"/>
      <c r="J204" s="68"/>
    </row>
    <row r="205" spans="1:10" s="65" customFormat="1" ht="38.25">
      <c r="A205" s="61"/>
      <c r="B205" s="86" t="s">
        <v>231</v>
      </c>
      <c r="C205" s="150"/>
      <c r="D205" s="62"/>
      <c r="E205" s="178"/>
      <c r="F205" s="82"/>
      <c r="G205" s="219"/>
      <c r="H205" s="68"/>
      <c r="I205" s="68"/>
      <c r="J205" s="68"/>
    </row>
    <row r="206" spans="1:10" s="65" customFormat="1" ht="14.25">
      <c r="A206" s="63"/>
      <c r="B206" s="86" t="s">
        <v>100</v>
      </c>
      <c r="C206" s="137"/>
      <c r="D206" s="62"/>
      <c r="E206" s="178"/>
      <c r="F206" s="82"/>
      <c r="G206" s="116"/>
      <c r="H206" s="68"/>
      <c r="I206" s="68"/>
      <c r="J206" s="68"/>
    </row>
    <row r="207" spans="1:10" s="65" customFormat="1" ht="14.25">
      <c r="A207" s="63"/>
      <c r="B207" s="131" t="s">
        <v>91</v>
      </c>
      <c r="C207" s="256">
        <v>10</v>
      </c>
      <c r="D207" s="131" t="s">
        <v>88</v>
      </c>
      <c r="E207" s="131"/>
      <c r="F207" s="226" t="s">
        <v>10</v>
      </c>
      <c r="G207" s="208">
        <f>C207*E207</f>
        <v>0</v>
      </c>
      <c r="H207" s="68"/>
      <c r="I207" s="68"/>
      <c r="J207" s="68"/>
    </row>
    <row r="208" spans="1:10" s="65" customFormat="1" ht="14.25">
      <c r="A208" s="63"/>
      <c r="B208" s="86"/>
      <c r="C208" s="152"/>
      <c r="D208" s="66"/>
      <c r="E208" s="126"/>
      <c r="F208" s="71"/>
      <c r="G208" s="219"/>
      <c r="H208" s="69"/>
      <c r="I208" s="68"/>
      <c r="J208" s="68"/>
    </row>
    <row r="209" spans="1:10" s="201" customFormat="1" ht="14.25">
      <c r="A209" s="61"/>
      <c r="B209" s="202"/>
      <c r="C209" s="195"/>
      <c r="D209" s="79"/>
      <c r="E209" s="203"/>
      <c r="F209" s="70"/>
      <c r="G209" s="210"/>
      <c r="H209" s="67"/>
      <c r="I209" s="67"/>
      <c r="J209" s="67"/>
    </row>
    <row r="210" spans="1:7" s="72" customFormat="1" ht="25.5">
      <c r="A210" s="88"/>
      <c r="B210" s="205" t="s">
        <v>143</v>
      </c>
      <c r="C210" s="205"/>
      <c r="D210" s="205"/>
      <c r="E210" s="205"/>
      <c r="F210" s="215" t="s">
        <v>10</v>
      </c>
      <c r="G210" s="209">
        <f>SUM(G197:G207)</f>
        <v>0</v>
      </c>
    </row>
    <row r="211" spans="1:7" s="72" customFormat="1" ht="18">
      <c r="A211" s="88"/>
      <c r="B211" s="20"/>
      <c r="C211" s="153"/>
      <c r="D211" s="89"/>
      <c r="E211" s="187"/>
      <c r="F211" s="231"/>
      <c r="G211" s="220"/>
    </row>
    <row r="212" spans="1:10" s="65" customFormat="1" ht="15" customHeight="1">
      <c r="A212" s="61"/>
      <c r="B212" s="55"/>
      <c r="C212" s="151"/>
      <c r="D212" s="70"/>
      <c r="E212" s="126"/>
      <c r="F212" s="70"/>
      <c r="G212" s="219"/>
      <c r="H212" s="68"/>
      <c r="I212" s="68"/>
      <c r="J212" s="68"/>
    </row>
    <row r="213" spans="1:11" s="60" customFormat="1" ht="18">
      <c r="A213" s="13" t="s">
        <v>144</v>
      </c>
      <c r="B213" s="26" t="s">
        <v>15</v>
      </c>
      <c r="C213" s="149"/>
      <c r="D213" s="59"/>
      <c r="E213" s="188"/>
      <c r="F213" s="237"/>
      <c r="G213" s="221"/>
      <c r="H213" s="59"/>
      <c r="I213" s="59"/>
      <c r="J213" s="59"/>
      <c r="K213" s="59"/>
    </row>
    <row r="214" spans="1:10" s="65" customFormat="1" ht="15" customHeight="1">
      <c r="A214" s="73"/>
      <c r="B214" s="95"/>
      <c r="C214" s="154"/>
      <c r="D214" s="74"/>
      <c r="E214" s="126"/>
      <c r="F214" s="70"/>
      <c r="G214" s="219"/>
      <c r="H214" s="68"/>
      <c r="I214" s="68"/>
      <c r="J214" s="68"/>
    </row>
    <row r="215" spans="1:10" s="76" customFormat="1" ht="89.25">
      <c r="A215" s="73" t="s">
        <v>145</v>
      </c>
      <c r="B215" s="86" t="s">
        <v>241</v>
      </c>
      <c r="C215" s="155"/>
      <c r="D215" s="62"/>
      <c r="E215" s="178"/>
      <c r="F215" s="82"/>
      <c r="G215" s="222"/>
      <c r="H215" s="75"/>
      <c r="I215" s="75"/>
      <c r="J215" s="75"/>
    </row>
    <row r="216" spans="1:10" s="76" customFormat="1" ht="63.75">
      <c r="A216" s="61"/>
      <c r="B216" s="86" t="s">
        <v>127</v>
      </c>
      <c r="C216" s="155"/>
      <c r="D216" s="62"/>
      <c r="E216" s="178"/>
      <c r="F216" s="82"/>
      <c r="G216" s="222"/>
      <c r="H216" s="75"/>
      <c r="I216" s="75"/>
      <c r="J216" s="75"/>
    </row>
    <row r="217" spans="1:10" s="76" customFormat="1" ht="76.5">
      <c r="A217" s="61"/>
      <c r="B217" s="86" t="s">
        <v>128</v>
      </c>
      <c r="C217" s="156"/>
      <c r="D217" s="77"/>
      <c r="E217" s="189"/>
      <c r="F217" s="82"/>
      <c r="G217" s="222"/>
      <c r="H217" s="75"/>
      <c r="I217" s="75"/>
      <c r="J217" s="75"/>
    </row>
    <row r="218" spans="1:10" s="76" customFormat="1" ht="25.5">
      <c r="A218" s="61"/>
      <c r="B218" s="86" t="s">
        <v>129</v>
      </c>
      <c r="C218" s="156"/>
      <c r="D218" s="77"/>
      <c r="E218" s="189"/>
      <c r="F218" s="82"/>
      <c r="G218" s="222"/>
      <c r="H218" s="75"/>
      <c r="I218" s="75"/>
      <c r="J218" s="75"/>
    </row>
    <row r="219" spans="1:10" s="76" customFormat="1" ht="25.5">
      <c r="A219" s="63"/>
      <c r="B219" s="86" t="s">
        <v>130</v>
      </c>
      <c r="C219" s="156"/>
      <c r="D219" s="77"/>
      <c r="E219" s="189"/>
      <c r="F219" s="82"/>
      <c r="G219" s="222"/>
      <c r="H219" s="75"/>
      <c r="I219" s="75"/>
      <c r="J219" s="75"/>
    </row>
    <row r="220" spans="1:10" s="76" customFormat="1" ht="33.75" customHeight="1">
      <c r="A220" s="63"/>
      <c r="B220" s="86" t="s">
        <v>245</v>
      </c>
      <c r="C220" s="156"/>
      <c r="D220" s="77"/>
      <c r="E220" s="189"/>
      <c r="F220" s="82"/>
      <c r="G220" s="222"/>
      <c r="H220" s="75"/>
      <c r="I220" s="75"/>
      <c r="J220" s="75"/>
    </row>
    <row r="221" spans="1:10" s="76" customFormat="1" ht="15" customHeight="1">
      <c r="A221" s="61"/>
      <c r="B221" s="131" t="s">
        <v>131</v>
      </c>
      <c r="C221" s="256">
        <v>15</v>
      </c>
      <c r="D221" s="131" t="s">
        <v>88</v>
      </c>
      <c r="E221" s="131"/>
      <c r="F221" s="226" t="s">
        <v>10</v>
      </c>
      <c r="G221" s="208">
        <f>C221*E221</f>
        <v>0</v>
      </c>
      <c r="H221" s="75"/>
      <c r="I221" s="75"/>
      <c r="J221" s="75"/>
    </row>
    <row r="222" spans="1:10" s="76" customFormat="1" ht="15" customHeight="1">
      <c r="A222" s="61"/>
      <c r="B222" s="86"/>
      <c r="C222" s="157"/>
      <c r="D222" s="66"/>
      <c r="E222" s="126"/>
      <c r="F222" s="71"/>
      <c r="G222" s="222"/>
      <c r="H222" s="75"/>
      <c r="I222" s="75"/>
      <c r="J222" s="75"/>
    </row>
    <row r="223" spans="1:10" s="65" customFormat="1" ht="89.25">
      <c r="A223" s="73" t="s">
        <v>71</v>
      </c>
      <c r="B223" s="86" t="s">
        <v>184</v>
      </c>
      <c r="C223" s="158"/>
      <c r="D223" s="77"/>
      <c r="E223" s="189"/>
      <c r="F223" s="82"/>
      <c r="G223" s="219"/>
      <c r="H223" s="68"/>
      <c r="I223" s="68"/>
      <c r="J223" s="68"/>
    </row>
    <row r="224" spans="1:10" s="65" customFormat="1" ht="14.25">
      <c r="A224" s="63"/>
      <c r="B224" s="86" t="s">
        <v>132</v>
      </c>
      <c r="C224" s="159"/>
      <c r="D224" s="78"/>
      <c r="E224" s="190"/>
      <c r="F224" s="82"/>
      <c r="G224" s="219"/>
      <c r="H224" s="68"/>
      <c r="I224" s="68"/>
      <c r="J224" s="68"/>
    </row>
    <row r="225" spans="1:10" s="65" customFormat="1" ht="14.25">
      <c r="A225" s="63"/>
      <c r="B225" s="131" t="s">
        <v>110</v>
      </c>
      <c r="C225" s="256">
        <v>9</v>
      </c>
      <c r="D225" s="131" t="s">
        <v>88</v>
      </c>
      <c r="E225" s="131"/>
      <c r="F225" s="226" t="s">
        <v>10</v>
      </c>
      <c r="G225" s="208">
        <f>C225*E225</f>
        <v>0</v>
      </c>
      <c r="H225" s="68"/>
      <c r="I225" s="68"/>
      <c r="J225" s="68"/>
    </row>
    <row r="226" spans="1:10" s="65" customFormat="1" ht="14.25">
      <c r="A226" s="61"/>
      <c r="B226" s="55"/>
      <c r="C226" s="141"/>
      <c r="D226" s="79"/>
      <c r="E226" s="126"/>
      <c r="F226" s="70"/>
      <c r="G226" s="219"/>
      <c r="H226" s="68"/>
      <c r="I226" s="68"/>
      <c r="J226" s="68"/>
    </row>
    <row r="227" spans="1:10" s="65" customFormat="1" ht="153">
      <c r="A227" s="73" t="s">
        <v>72</v>
      </c>
      <c r="B227" s="86" t="s">
        <v>185</v>
      </c>
      <c r="C227" s="158"/>
      <c r="D227" s="77"/>
      <c r="E227" s="189"/>
      <c r="F227" s="82"/>
      <c r="G227" s="219"/>
      <c r="H227" s="68"/>
      <c r="I227" s="68"/>
      <c r="J227" s="68"/>
    </row>
    <row r="228" spans="1:10" s="65" customFormat="1" ht="25.5">
      <c r="A228" s="63"/>
      <c r="B228" s="86" t="s">
        <v>130</v>
      </c>
      <c r="C228" s="159"/>
      <c r="D228" s="78"/>
      <c r="E228" s="190"/>
      <c r="F228" s="82"/>
      <c r="G228" s="219"/>
      <c r="H228" s="68"/>
      <c r="I228" s="68"/>
      <c r="J228" s="68"/>
    </row>
    <row r="229" spans="1:10" s="65" customFormat="1" ht="14.25">
      <c r="A229" s="61"/>
      <c r="B229" s="86"/>
      <c r="C229" s="160"/>
      <c r="D229" s="79"/>
      <c r="E229" s="126"/>
      <c r="F229" s="70"/>
      <c r="G229" s="219"/>
      <c r="H229" s="68"/>
      <c r="I229" s="68"/>
      <c r="J229" s="68"/>
    </row>
    <row r="230" spans="1:10" s="65" customFormat="1" ht="14.25">
      <c r="A230" s="63"/>
      <c r="B230" s="131" t="s">
        <v>131</v>
      </c>
      <c r="C230" s="256">
        <v>3</v>
      </c>
      <c r="D230" s="131" t="s">
        <v>88</v>
      </c>
      <c r="E230" s="131"/>
      <c r="F230" s="226" t="s">
        <v>133</v>
      </c>
      <c r="G230" s="208">
        <f>C230*E230</f>
        <v>0</v>
      </c>
      <c r="H230" s="68"/>
      <c r="I230" s="68"/>
      <c r="J230" s="68"/>
    </row>
    <row r="231" spans="1:10" s="65" customFormat="1" ht="14.25">
      <c r="A231" s="61"/>
      <c r="B231" s="55"/>
      <c r="C231" s="141"/>
      <c r="D231" s="79"/>
      <c r="E231" s="126"/>
      <c r="F231" s="70"/>
      <c r="G231" s="219"/>
      <c r="H231" s="68"/>
      <c r="I231" s="68"/>
      <c r="J231" s="68"/>
    </row>
    <row r="232" spans="1:10" s="65" customFormat="1" ht="54" customHeight="1">
      <c r="A232" s="73" t="s">
        <v>115</v>
      </c>
      <c r="B232" s="86" t="s">
        <v>242</v>
      </c>
      <c r="C232" s="158"/>
      <c r="D232" s="77"/>
      <c r="E232" s="189"/>
      <c r="F232" s="82"/>
      <c r="G232" s="219"/>
      <c r="H232" s="68"/>
      <c r="I232" s="68"/>
      <c r="J232" s="68"/>
    </row>
    <row r="233" spans="1:10" s="65" customFormat="1" ht="38.25">
      <c r="A233" s="61"/>
      <c r="B233" s="86" t="s">
        <v>243</v>
      </c>
      <c r="C233" s="158"/>
      <c r="D233" s="77"/>
      <c r="E233" s="189"/>
      <c r="F233" s="82"/>
      <c r="G233" s="219"/>
      <c r="H233" s="68"/>
      <c r="I233" s="68"/>
      <c r="J233" s="68"/>
    </row>
    <row r="234" spans="1:10" s="65" customFormat="1" ht="25.5">
      <c r="A234" s="61" t="s">
        <v>134</v>
      </c>
      <c r="B234" s="86" t="s">
        <v>233</v>
      </c>
      <c r="C234" s="159"/>
      <c r="D234" s="78"/>
      <c r="E234" s="190"/>
      <c r="F234" s="82"/>
      <c r="G234" s="219"/>
      <c r="H234" s="68"/>
      <c r="I234" s="68"/>
      <c r="J234" s="68"/>
    </row>
    <row r="235" spans="1:10" s="65" customFormat="1" ht="14.25">
      <c r="A235" s="61"/>
      <c r="B235" s="86"/>
      <c r="C235" s="162"/>
      <c r="D235" s="80"/>
      <c r="E235" s="126"/>
      <c r="F235" s="70"/>
      <c r="G235" s="219"/>
      <c r="H235" s="68"/>
      <c r="I235" s="68"/>
      <c r="J235" s="68"/>
    </row>
    <row r="236" spans="1:10" s="65" customFormat="1" ht="14.25">
      <c r="A236" s="61"/>
      <c r="B236" s="131" t="s">
        <v>186</v>
      </c>
      <c r="C236" s="256">
        <v>5</v>
      </c>
      <c r="D236" s="131" t="s">
        <v>88</v>
      </c>
      <c r="E236" s="131"/>
      <c r="F236" s="226" t="s">
        <v>10</v>
      </c>
      <c r="G236" s="208">
        <f>C236*E236</f>
        <v>0</v>
      </c>
      <c r="H236" s="68"/>
      <c r="I236" s="68"/>
      <c r="J236" s="68"/>
    </row>
    <row r="237" spans="1:10" s="201" customFormat="1" ht="14.25">
      <c r="A237" s="61"/>
      <c r="B237" s="131" t="s">
        <v>187</v>
      </c>
      <c r="C237" s="256">
        <v>6.5</v>
      </c>
      <c r="D237" s="131" t="s">
        <v>88</v>
      </c>
      <c r="E237" s="131"/>
      <c r="F237" s="226" t="s">
        <v>10</v>
      </c>
      <c r="G237" s="208">
        <f>C237*E237</f>
        <v>0</v>
      </c>
      <c r="H237" s="112"/>
      <c r="I237" s="112"/>
      <c r="J237" s="112"/>
    </row>
    <row r="238" spans="1:10" s="65" customFormat="1" ht="14.25">
      <c r="A238" s="61"/>
      <c r="B238" s="297" t="s">
        <v>244</v>
      </c>
      <c r="C238" s="298">
        <v>25</v>
      </c>
      <c r="D238" s="131" t="s">
        <v>88</v>
      </c>
      <c r="E238" s="131"/>
      <c r="F238" s="226" t="s">
        <v>10</v>
      </c>
      <c r="G238" s="208">
        <f>C238*E238</f>
        <v>0</v>
      </c>
      <c r="H238" s="68"/>
      <c r="I238" s="68"/>
      <c r="J238" s="68"/>
    </row>
    <row r="239" spans="1:10" s="65" customFormat="1" ht="127.5">
      <c r="A239" s="73" t="s">
        <v>116</v>
      </c>
      <c r="B239" s="86" t="s">
        <v>188</v>
      </c>
      <c r="C239" s="158"/>
      <c r="D239" s="77"/>
      <c r="E239" s="189"/>
      <c r="F239" s="82"/>
      <c r="G239" s="219"/>
      <c r="H239" s="68"/>
      <c r="I239" s="68"/>
      <c r="J239" s="68"/>
    </row>
    <row r="240" spans="1:10" s="65" customFormat="1" ht="25.5">
      <c r="A240" s="63"/>
      <c r="B240" s="86" t="s">
        <v>135</v>
      </c>
      <c r="C240" s="163"/>
      <c r="D240" s="81"/>
      <c r="E240" s="191"/>
      <c r="F240" s="238"/>
      <c r="G240" s="219"/>
      <c r="H240" s="68"/>
      <c r="I240" s="68"/>
      <c r="J240" s="68"/>
    </row>
    <row r="241" spans="1:10" s="65" customFormat="1" ht="14.25">
      <c r="A241" s="61"/>
      <c r="B241" s="131" t="s">
        <v>131</v>
      </c>
      <c r="C241" s="131">
        <v>3</v>
      </c>
      <c r="D241" s="131" t="s">
        <v>136</v>
      </c>
      <c r="E241" s="131"/>
      <c r="F241" s="226" t="s">
        <v>10</v>
      </c>
      <c r="G241" s="208">
        <f>C241*E241</f>
        <v>0</v>
      </c>
      <c r="H241" s="68"/>
      <c r="I241" s="68"/>
      <c r="J241" s="68"/>
    </row>
    <row r="242" spans="1:10" s="65" customFormat="1" ht="14.25">
      <c r="A242" s="61"/>
      <c r="B242" s="55"/>
      <c r="C242" s="141"/>
      <c r="D242" s="79"/>
      <c r="E242" s="126"/>
      <c r="F242" s="70"/>
      <c r="G242" s="219"/>
      <c r="H242" s="68"/>
      <c r="I242" s="68"/>
      <c r="J242" s="68"/>
    </row>
    <row r="243" spans="1:10" s="65" customFormat="1" ht="14.25">
      <c r="A243" s="61"/>
      <c r="B243" s="55"/>
      <c r="C243" s="141"/>
      <c r="D243" s="79"/>
      <c r="E243" s="126"/>
      <c r="F243" s="70"/>
      <c r="G243" s="219"/>
      <c r="H243" s="68"/>
      <c r="I243" s="68"/>
      <c r="J243" s="68"/>
    </row>
    <row r="244" spans="1:10" s="65" customFormat="1" ht="129.75" customHeight="1">
      <c r="A244" s="73" t="s">
        <v>117</v>
      </c>
      <c r="B244" s="86" t="s">
        <v>246</v>
      </c>
      <c r="C244" s="158"/>
      <c r="D244" s="77"/>
      <c r="E244" s="189"/>
      <c r="F244" s="82"/>
      <c r="G244" s="219"/>
      <c r="H244" s="68"/>
      <c r="I244" s="68"/>
      <c r="J244" s="68"/>
    </row>
    <row r="245" spans="1:10" s="65" customFormat="1" ht="38.25">
      <c r="A245" s="63"/>
      <c r="B245" s="86" t="s">
        <v>137</v>
      </c>
      <c r="C245" s="158"/>
      <c r="D245" s="77"/>
      <c r="E245" s="189"/>
      <c r="F245" s="82"/>
      <c r="G245" s="219"/>
      <c r="H245" s="68"/>
      <c r="I245" s="68"/>
      <c r="J245" s="68"/>
    </row>
    <row r="246" spans="1:10" s="65" customFormat="1" ht="25.5">
      <c r="A246" s="61"/>
      <c r="B246" s="86" t="s">
        <v>138</v>
      </c>
      <c r="C246" s="164"/>
      <c r="D246" s="77"/>
      <c r="E246" s="189"/>
      <c r="F246" s="82"/>
      <c r="G246" s="219"/>
      <c r="H246" s="68"/>
      <c r="I246" s="68"/>
      <c r="J246" s="68"/>
    </row>
    <row r="247" spans="1:10" s="76" customFormat="1" ht="14.25">
      <c r="A247" s="63"/>
      <c r="B247" s="95"/>
      <c r="C247" s="161"/>
      <c r="D247" s="77"/>
      <c r="E247" s="189"/>
      <c r="F247" s="82"/>
      <c r="G247" s="222"/>
      <c r="H247" s="75"/>
      <c r="I247" s="75"/>
      <c r="J247" s="75"/>
    </row>
    <row r="248" spans="1:10" s="65" customFormat="1" ht="14.25">
      <c r="A248" s="61"/>
      <c r="B248" s="131" t="s">
        <v>247</v>
      </c>
      <c r="C248" s="256">
        <v>12</v>
      </c>
      <c r="D248" s="131" t="s">
        <v>88</v>
      </c>
      <c r="E248" s="131"/>
      <c r="F248" s="226" t="s">
        <v>10</v>
      </c>
      <c r="G248" s="208">
        <f>C248*E248</f>
        <v>0</v>
      </c>
      <c r="H248" s="68"/>
      <c r="I248" s="68"/>
      <c r="J248" s="68"/>
    </row>
    <row r="249" spans="1:10" s="201" customFormat="1" ht="14.25">
      <c r="A249" s="61"/>
      <c r="B249" s="131" t="s">
        <v>248</v>
      </c>
      <c r="C249" s="256">
        <v>5</v>
      </c>
      <c r="D249" s="131" t="s">
        <v>88</v>
      </c>
      <c r="E249" s="131"/>
      <c r="F249" s="226" t="s">
        <v>10</v>
      </c>
      <c r="G249" s="208">
        <f>C249*E249</f>
        <v>0</v>
      </c>
      <c r="H249" s="112"/>
      <c r="I249" s="112"/>
      <c r="J249" s="112"/>
    </row>
    <row r="250" spans="1:10" s="65" customFormat="1" ht="14.25">
      <c r="A250" s="61"/>
      <c r="B250" s="55"/>
      <c r="C250" s="141"/>
      <c r="D250" s="79"/>
      <c r="E250" s="126"/>
      <c r="F250" s="70"/>
      <c r="G250" s="219"/>
      <c r="H250" s="68"/>
      <c r="I250" s="68"/>
      <c r="J250" s="68"/>
    </row>
    <row r="251" spans="1:10" s="65" customFormat="1" ht="63.75">
      <c r="A251" s="73" t="s">
        <v>146</v>
      </c>
      <c r="B251" s="86" t="s">
        <v>139</v>
      </c>
      <c r="C251" s="158"/>
      <c r="D251" s="77"/>
      <c r="E251" s="189"/>
      <c r="F251" s="82"/>
      <c r="G251" s="219"/>
      <c r="H251" s="68"/>
      <c r="I251" s="68"/>
      <c r="J251" s="68"/>
    </row>
    <row r="252" spans="1:10" s="65" customFormat="1" ht="38.25">
      <c r="A252" s="63"/>
      <c r="B252" s="119" t="s">
        <v>140</v>
      </c>
      <c r="C252" s="163"/>
      <c r="D252" s="81"/>
      <c r="E252" s="191"/>
      <c r="F252" s="238"/>
      <c r="G252" s="219"/>
      <c r="H252" s="68"/>
      <c r="I252" s="68"/>
      <c r="J252" s="68"/>
    </row>
    <row r="253" spans="1:10" s="65" customFormat="1" ht="14.25">
      <c r="A253" s="63"/>
      <c r="B253" s="131" t="s">
        <v>131</v>
      </c>
      <c r="C253" s="256">
        <v>7</v>
      </c>
      <c r="D253" s="131" t="s">
        <v>88</v>
      </c>
      <c r="E253" s="131"/>
      <c r="F253" s="226" t="s">
        <v>10</v>
      </c>
      <c r="G253" s="208">
        <f>C253*E253</f>
        <v>0</v>
      </c>
      <c r="H253" s="68"/>
      <c r="I253" s="68"/>
      <c r="J253" s="68"/>
    </row>
    <row r="254" spans="1:10" s="65" customFormat="1" ht="14.25">
      <c r="A254" s="61" t="s">
        <v>141</v>
      </c>
      <c r="B254" s="55"/>
      <c r="C254" s="141"/>
      <c r="D254" s="79"/>
      <c r="E254" s="126"/>
      <c r="F254" s="70"/>
      <c r="G254" s="219"/>
      <c r="H254" s="68"/>
      <c r="I254" s="68"/>
      <c r="J254" s="68"/>
    </row>
    <row r="255" spans="1:7" s="72" customFormat="1" ht="18">
      <c r="A255" s="88"/>
      <c r="B255" s="205" t="s">
        <v>153</v>
      </c>
      <c r="C255" s="205"/>
      <c r="D255" s="205"/>
      <c r="E255" s="205"/>
      <c r="F255" s="215" t="s">
        <v>10</v>
      </c>
      <c r="G255" s="209">
        <f>SUM(G219:G254)</f>
        <v>0</v>
      </c>
    </row>
    <row r="256" spans="1:7" s="72" customFormat="1" ht="18">
      <c r="A256" s="88"/>
      <c r="B256" s="299"/>
      <c r="C256" s="299"/>
      <c r="D256" s="299"/>
      <c r="E256" s="299"/>
      <c r="F256" s="300"/>
      <c r="G256" s="301"/>
    </row>
    <row r="257" spans="1:7" s="72" customFormat="1" ht="18">
      <c r="A257" s="88"/>
      <c r="B257" s="299"/>
      <c r="C257" s="299"/>
      <c r="D257" s="299"/>
      <c r="E257" s="299"/>
      <c r="F257" s="300"/>
      <c r="G257" s="301"/>
    </row>
    <row r="258" spans="1:7" s="72" customFormat="1" ht="18">
      <c r="A258" s="88"/>
      <c r="B258" s="299"/>
      <c r="C258" s="299"/>
      <c r="D258" s="299"/>
      <c r="E258" s="299"/>
      <c r="F258" s="300"/>
      <c r="G258" s="301"/>
    </row>
    <row r="259" spans="1:7" s="72" customFormat="1" ht="18">
      <c r="A259" s="88"/>
      <c r="B259" s="299"/>
      <c r="C259" s="299"/>
      <c r="D259" s="299"/>
      <c r="E259" s="299"/>
      <c r="F259" s="300"/>
      <c r="G259" s="301"/>
    </row>
    <row r="260" spans="1:7" s="72" customFormat="1" ht="18">
      <c r="A260" s="88"/>
      <c r="B260" s="299"/>
      <c r="C260" s="299"/>
      <c r="D260" s="299"/>
      <c r="E260" s="299"/>
      <c r="F260" s="300"/>
      <c r="G260" s="301"/>
    </row>
    <row r="261" spans="1:7" s="72" customFormat="1" ht="18">
      <c r="A261" s="88"/>
      <c r="B261" s="299"/>
      <c r="C261" s="299"/>
      <c r="D261" s="299"/>
      <c r="E261" s="299"/>
      <c r="F261" s="300"/>
      <c r="G261" s="301"/>
    </row>
    <row r="262" spans="1:7" s="72" customFormat="1" ht="18">
      <c r="A262" s="88"/>
      <c r="B262" s="299"/>
      <c r="C262" s="299"/>
      <c r="D262" s="299"/>
      <c r="E262" s="299"/>
      <c r="F262" s="300"/>
      <c r="G262" s="301"/>
    </row>
    <row r="263" spans="1:10" s="65" customFormat="1" ht="14.25">
      <c r="A263" s="61"/>
      <c r="B263" s="55"/>
      <c r="C263" s="151"/>
      <c r="D263" s="70"/>
      <c r="E263" s="126"/>
      <c r="F263" s="70"/>
      <c r="G263" s="219"/>
      <c r="H263" s="68"/>
      <c r="I263" s="68"/>
      <c r="J263" s="68"/>
    </row>
    <row r="264" spans="1:7" s="85" customFormat="1" ht="14.25">
      <c r="A264" s="91"/>
      <c r="B264" s="92"/>
      <c r="C264" s="166"/>
      <c r="D264" s="93"/>
      <c r="E264" s="193"/>
      <c r="F264" s="93"/>
      <c r="G264" s="117"/>
    </row>
    <row r="265" spans="1:16" s="85" customFormat="1" ht="14.25">
      <c r="A265" s="91"/>
      <c r="B265" s="86"/>
      <c r="C265" s="169"/>
      <c r="D265" s="82"/>
      <c r="E265" s="96"/>
      <c r="F265" s="82"/>
      <c r="G265" s="87"/>
      <c r="H265" s="70"/>
      <c r="I265" s="66"/>
      <c r="J265" s="64"/>
      <c r="K265" s="67"/>
      <c r="L265" s="67"/>
      <c r="M265" s="67"/>
      <c r="N265" s="67"/>
      <c r="O265" s="67"/>
      <c r="P265" s="67"/>
    </row>
    <row r="266" spans="1:16" s="85" customFormat="1" ht="14.25">
      <c r="A266" s="13" t="s">
        <v>150</v>
      </c>
      <c r="B266" s="26" t="s">
        <v>148</v>
      </c>
      <c r="C266" s="167"/>
      <c r="D266" s="90"/>
      <c r="E266" s="194"/>
      <c r="F266" s="90"/>
      <c r="G266" s="211"/>
      <c r="H266" s="83"/>
      <c r="I266" s="79"/>
      <c r="J266" s="64"/>
      <c r="K266" s="67"/>
      <c r="L266" s="67"/>
      <c r="M266" s="67"/>
      <c r="N266" s="67"/>
      <c r="O266" s="67"/>
      <c r="P266" s="67"/>
    </row>
    <row r="267" spans="1:16" s="113" customFormat="1" ht="14.25">
      <c r="A267" s="13"/>
      <c r="B267" s="26"/>
      <c r="C267" s="167"/>
      <c r="D267" s="90"/>
      <c r="E267" s="194"/>
      <c r="F267" s="90"/>
      <c r="G267" s="211"/>
      <c r="H267" s="83"/>
      <c r="I267" s="79"/>
      <c r="J267" s="64"/>
      <c r="K267" s="112"/>
      <c r="L267" s="112"/>
      <c r="M267" s="112"/>
      <c r="N267" s="112"/>
      <c r="O267" s="112"/>
      <c r="P267" s="112"/>
    </row>
    <row r="268" spans="1:16" s="113" customFormat="1" ht="14.25">
      <c r="A268" s="61"/>
      <c r="B268" s="9"/>
      <c r="C268" s="253"/>
      <c r="D268" s="9"/>
      <c r="E268" s="9"/>
      <c r="F268" s="251"/>
      <c r="G268" s="252"/>
      <c r="H268" s="70"/>
      <c r="I268" s="99"/>
      <c r="J268" s="64"/>
      <c r="K268" s="112"/>
      <c r="L268" s="112"/>
      <c r="M268" s="112"/>
      <c r="N268" s="112"/>
      <c r="O268" s="112"/>
      <c r="P268" s="112"/>
    </row>
    <row r="269" spans="1:16" s="113" customFormat="1" ht="89.25">
      <c r="A269" s="61" t="s">
        <v>151</v>
      </c>
      <c r="B269" s="86" t="s">
        <v>189</v>
      </c>
      <c r="C269" s="165"/>
      <c r="D269" s="82"/>
      <c r="E269" s="96"/>
      <c r="F269" s="82"/>
      <c r="G269" s="87"/>
      <c r="H269" s="70"/>
      <c r="I269" s="99"/>
      <c r="J269" s="64"/>
      <c r="K269" s="112"/>
      <c r="L269" s="112"/>
      <c r="M269" s="112"/>
      <c r="N269" s="112"/>
      <c r="O269" s="112"/>
      <c r="P269" s="112"/>
    </row>
    <row r="270" spans="1:16" s="113" customFormat="1" ht="88.5" customHeight="1">
      <c r="A270" s="61"/>
      <c r="B270" s="86" t="s">
        <v>232</v>
      </c>
      <c r="C270" s="165"/>
      <c r="D270" s="82"/>
      <c r="E270" s="96"/>
      <c r="F270" s="82"/>
      <c r="G270" s="87"/>
      <c r="H270" s="70"/>
      <c r="I270" s="99"/>
      <c r="J270" s="64"/>
      <c r="K270" s="112"/>
      <c r="L270" s="112"/>
      <c r="M270" s="112"/>
      <c r="N270" s="112"/>
      <c r="O270" s="112"/>
      <c r="P270" s="112"/>
    </row>
    <row r="271" spans="1:16" s="113" customFormat="1" ht="25.5">
      <c r="A271" s="61"/>
      <c r="B271" s="86" t="s">
        <v>176</v>
      </c>
      <c r="C271" s="169"/>
      <c r="D271" s="82"/>
      <c r="E271" s="124"/>
      <c r="F271" s="82"/>
      <c r="G271" s="87"/>
      <c r="H271" s="70"/>
      <c r="I271" s="99"/>
      <c r="J271" s="64"/>
      <c r="K271" s="112"/>
      <c r="L271" s="112"/>
      <c r="M271" s="112"/>
      <c r="N271" s="112"/>
      <c r="O271" s="112"/>
      <c r="P271" s="112"/>
    </row>
    <row r="272" spans="1:16" s="113" customFormat="1" ht="14.25">
      <c r="A272" s="61"/>
      <c r="B272" s="86"/>
      <c r="C272" s="165"/>
      <c r="D272" s="82"/>
      <c r="E272" s="124"/>
      <c r="F272" s="82"/>
      <c r="G272" s="87"/>
      <c r="H272" s="70"/>
      <c r="I272" s="99"/>
      <c r="J272" s="64"/>
      <c r="K272" s="112"/>
      <c r="L272" s="112"/>
      <c r="M272" s="112"/>
      <c r="N272" s="112"/>
      <c r="O272" s="112"/>
      <c r="P272" s="112"/>
    </row>
    <row r="273" spans="1:16" s="113" customFormat="1" ht="14.25">
      <c r="A273" s="61"/>
      <c r="B273" s="131" t="s">
        <v>249</v>
      </c>
      <c r="C273" s="256">
        <v>1</v>
      </c>
      <c r="D273" s="131" t="s">
        <v>88</v>
      </c>
      <c r="E273" s="256"/>
      <c r="F273" s="226" t="s">
        <v>10</v>
      </c>
      <c r="G273" s="208">
        <f>C273*E273</f>
        <v>0</v>
      </c>
      <c r="H273" s="70"/>
      <c r="I273" s="99"/>
      <c r="J273" s="64"/>
      <c r="K273" s="112"/>
      <c r="L273" s="112"/>
      <c r="M273" s="112"/>
      <c r="N273" s="112"/>
      <c r="O273" s="112"/>
      <c r="P273" s="112"/>
    </row>
    <row r="274" spans="1:16" s="113" customFormat="1" ht="14.25">
      <c r="A274" s="61"/>
      <c r="B274" s="270"/>
      <c r="C274" s="279"/>
      <c r="D274" s="270"/>
      <c r="E274" s="279"/>
      <c r="F274" s="273"/>
      <c r="G274" s="274"/>
      <c r="H274" s="70"/>
      <c r="I274" s="99"/>
      <c r="J274" s="64"/>
      <c r="K274" s="112"/>
      <c r="L274" s="112"/>
      <c r="M274" s="112"/>
      <c r="N274" s="112"/>
      <c r="O274" s="112"/>
      <c r="P274" s="112"/>
    </row>
    <row r="275" spans="1:16" s="113" customFormat="1" ht="167.25" customHeight="1">
      <c r="A275" s="61" t="s">
        <v>152</v>
      </c>
      <c r="B275" s="86" t="s">
        <v>254</v>
      </c>
      <c r="C275" s="279"/>
      <c r="D275" s="270"/>
      <c r="E275" s="279"/>
      <c r="F275" s="273"/>
      <c r="G275" s="274"/>
      <c r="H275" s="70"/>
      <c r="I275" s="99"/>
      <c r="J275" s="64"/>
      <c r="K275" s="112"/>
      <c r="L275" s="112"/>
      <c r="M275" s="112"/>
      <c r="N275" s="112"/>
      <c r="O275" s="112"/>
      <c r="P275" s="112"/>
    </row>
    <row r="276" spans="1:16" s="327" customFormat="1" ht="24.75" customHeight="1">
      <c r="A276" s="61"/>
      <c r="B276" s="86" t="s">
        <v>255</v>
      </c>
      <c r="C276" s="279"/>
      <c r="D276" s="270"/>
      <c r="E276" s="279"/>
      <c r="F276" s="273"/>
      <c r="G276" s="274"/>
      <c r="H276" s="70"/>
      <c r="I276" s="99"/>
      <c r="J276" s="64"/>
      <c r="K276" s="326"/>
      <c r="L276" s="326"/>
      <c r="M276" s="326"/>
      <c r="N276" s="326"/>
      <c r="O276" s="326"/>
      <c r="P276" s="326"/>
    </row>
    <row r="277" spans="1:16" s="329" customFormat="1" ht="18" customHeight="1">
      <c r="A277" s="61"/>
      <c r="B277" s="86" t="s">
        <v>256</v>
      </c>
      <c r="C277" s="279"/>
      <c r="D277" s="270"/>
      <c r="E277" s="279"/>
      <c r="F277" s="273"/>
      <c r="G277" s="274"/>
      <c r="H277" s="70"/>
      <c r="I277" s="99"/>
      <c r="J277" s="64"/>
      <c r="K277" s="328"/>
      <c r="L277" s="328"/>
      <c r="M277" s="328"/>
      <c r="N277" s="328"/>
      <c r="O277" s="328"/>
      <c r="P277" s="328"/>
    </row>
    <row r="278" spans="1:16" s="331" customFormat="1" ht="18" customHeight="1">
      <c r="A278" s="61"/>
      <c r="B278" s="86" t="s">
        <v>257</v>
      </c>
      <c r="C278" s="279"/>
      <c r="D278" s="270"/>
      <c r="E278" s="279"/>
      <c r="F278" s="273"/>
      <c r="G278" s="274"/>
      <c r="H278" s="70"/>
      <c r="I278" s="99"/>
      <c r="J278" s="64"/>
      <c r="K278" s="330"/>
      <c r="L278" s="330"/>
      <c r="M278" s="330"/>
      <c r="N278" s="330"/>
      <c r="O278" s="330"/>
      <c r="P278" s="330"/>
    </row>
    <row r="279" spans="1:16" s="338" customFormat="1" ht="18" customHeight="1">
      <c r="A279" s="61"/>
      <c r="B279" s="131" t="s">
        <v>258</v>
      </c>
      <c r="C279" s="256">
        <v>1</v>
      </c>
      <c r="D279" s="131" t="s">
        <v>88</v>
      </c>
      <c r="E279" s="256"/>
      <c r="F279" s="226" t="s">
        <v>10</v>
      </c>
      <c r="G279" s="208">
        <f>C279*E279</f>
        <v>0</v>
      </c>
      <c r="H279" s="70"/>
      <c r="I279" s="99"/>
      <c r="J279" s="64"/>
      <c r="K279" s="337"/>
      <c r="L279" s="337"/>
      <c r="M279" s="337"/>
      <c r="N279" s="337"/>
      <c r="O279" s="337"/>
      <c r="P279" s="337"/>
    </row>
    <row r="280" spans="1:16" s="338" customFormat="1" ht="18" customHeight="1">
      <c r="A280" s="61"/>
      <c r="B280" s="86"/>
      <c r="C280" s="279"/>
      <c r="D280" s="270"/>
      <c r="E280" s="279"/>
      <c r="F280" s="273"/>
      <c r="G280" s="274"/>
      <c r="H280" s="70"/>
      <c r="I280" s="99"/>
      <c r="J280" s="64"/>
      <c r="K280" s="337"/>
      <c r="L280" s="337"/>
      <c r="M280" s="337"/>
      <c r="N280" s="337"/>
      <c r="O280" s="337"/>
      <c r="P280" s="337"/>
    </row>
    <row r="281" spans="1:16" s="85" customFormat="1" ht="14.25">
      <c r="A281" s="100"/>
      <c r="B281" s="86"/>
      <c r="C281" s="168"/>
      <c r="D281" s="82"/>
      <c r="E281" s="192"/>
      <c r="F281" s="71"/>
      <c r="G281" s="117"/>
      <c r="H281" s="101"/>
      <c r="I281" s="84"/>
      <c r="J281" s="67"/>
      <c r="K281" s="67"/>
      <c r="L281" s="67"/>
      <c r="M281" s="67"/>
      <c r="N281" s="67"/>
      <c r="O281" s="67"/>
      <c r="P281" s="67"/>
    </row>
    <row r="282" spans="1:11" s="64" customFormat="1" ht="117.75" customHeight="1">
      <c r="A282" s="102" t="s">
        <v>252</v>
      </c>
      <c r="B282" s="86" t="s">
        <v>250</v>
      </c>
      <c r="C282" s="165"/>
      <c r="D282" s="82"/>
      <c r="E282" s="178"/>
      <c r="F282" s="82"/>
      <c r="G282" s="87"/>
      <c r="H282" s="103"/>
      <c r="I282" s="103"/>
      <c r="J282" s="104"/>
      <c r="K282" s="105"/>
    </row>
    <row r="283" spans="1:16" s="106" customFormat="1" ht="14.25">
      <c r="A283" s="102"/>
      <c r="B283" s="86" t="s">
        <v>149</v>
      </c>
      <c r="C283" s="165"/>
      <c r="D283" s="82"/>
      <c r="E283" s="123"/>
      <c r="F283" s="82"/>
      <c r="G283" s="87"/>
      <c r="H283" s="70"/>
      <c r="I283" s="99"/>
      <c r="J283" s="64"/>
      <c r="K283" s="68"/>
      <c r="L283" s="68"/>
      <c r="M283" s="68"/>
      <c r="N283" s="68"/>
      <c r="O283" s="68"/>
      <c r="P283" s="68"/>
    </row>
    <row r="284" spans="1:16" s="85" customFormat="1" ht="14.25">
      <c r="A284" s="61"/>
      <c r="B284" s="86" t="s">
        <v>167</v>
      </c>
      <c r="C284" s="165"/>
      <c r="D284" s="82"/>
      <c r="E284" s="192"/>
      <c r="F284" s="82"/>
      <c r="G284" s="87"/>
      <c r="H284" s="70"/>
      <c r="I284" s="99"/>
      <c r="J284" s="64"/>
      <c r="K284" s="67"/>
      <c r="L284" s="67"/>
      <c r="M284" s="67"/>
      <c r="N284" s="67"/>
      <c r="O284" s="67"/>
      <c r="P284" s="67"/>
    </row>
    <row r="285" spans="1:16" s="106" customFormat="1" ht="14.25">
      <c r="A285" s="94"/>
      <c r="B285" s="200" t="s">
        <v>91</v>
      </c>
      <c r="C285" s="256">
        <v>4</v>
      </c>
      <c r="D285" s="131" t="s">
        <v>88</v>
      </c>
      <c r="E285" s="131"/>
      <c r="F285" s="226" t="s">
        <v>10</v>
      </c>
      <c r="G285" s="208">
        <f>C285*E285</f>
        <v>0</v>
      </c>
      <c r="H285" s="70"/>
      <c r="I285" s="99"/>
      <c r="J285" s="64"/>
      <c r="K285" s="68"/>
      <c r="L285" s="68"/>
      <c r="M285" s="68"/>
      <c r="N285" s="68"/>
      <c r="O285" s="68"/>
      <c r="P285" s="68"/>
    </row>
    <row r="286" spans="1:16" s="327" customFormat="1" ht="14.25">
      <c r="A286" s="94"/>
      <c r="B286" s="285"/>
      <c r="C286" s="279"/>
      <c r="D286" s="270"/>
      <c r="E286" s="270"/>
      <c r="F286" s="273"/>
      <c r="G286" s="274"/>
      <c r="H286" s="70"/>
      <c r="I286" s="99"/>
      <c r="J286" s="64"/>
      <c r="K286" s="326"/>
      <c r="L286" s="326"/>
      <c r="M286" s="326"/>
      <c r="N286" s="326"/>
      <c r="O286" s="326"/>
      <c r="P286" s="326"/>
    </row>
    <row r="287" spans="1:16" s="327" customFormat="1" ht="14.25">
      <c r="A287" s="94"/>
      <c r="B287" s="285"/>
      <c r="C287" s="279"/>
      <c r="D287" s="270"/>
      <c r="E287" s="270"/>
      <c r="F287" s="273"/>
      <c r="G287" s="274"/>
      <c r="H287" s="70"/>
      <c r="I287" s="99"/>
      <c r="J287" s="64"/>
      <c r="K287" s="326"/>
      <c r="L287" s="326"/>
      <c r="M287" s="326"/>
      <c r="N287" s="326"/>
      <c r="O287" s="326"/>
      <c r="P287" s="326"/>
    </row>
    <row r="288" spans="1:16" s="113" customFormat="1" ht="14.25">
      <c r="A288" s="94"/>
      <c r="B288" s="285"/>
      <c r="C288" s="279"/>
      <c r="D288" s="270"/>
      <c r="E288" s="270"/>
      <c r="F288" s="273"/>
      <c r="G288" s="274"/>
      <c r="H288" s="70"/>
      <c r="I288" s="99"/>
      <c r="J288" s="64"/>
      <c r="K288" s="112"/>
      <c r="L288" s="112"/>
      <c r="M288" s="112"/>
      <c r="N288" s="112"/>
      <c r="O288" s="112"/>
      <c r="P288" s="112"/>
    </row>
    <row r="289" spans="1:16" s="113" customFormat="1" ht="89.25">
      <c r="A289" s="102" t="s">
        <v>253</v>
      </c>
      <c r="B289" s="86" t="s">
        <v>251</v>
      </c>
      <c r="C289" s="165"/>
      <c r="D289" s="82"/>
      <c r="E289" s="178"/>
      <c r="F289" s="82"/>
      <c r="G289" s="87"/>
      <c r="H289" s="70"/>
      <c r="I289" s="99"/>
      <c r="J289" s="64"/>
      <c r="K289" s="112"/>
      <c r="L289" s="112"/>
      <c r="M289" s="112"/>
      <c r="N289" s="112"/>
      <c r="O289" s="112"/>
      <c r="P289" s="112"/>
    </row>
    <row r="290" spans="1:16" s="106" customFormat="1" ht="27" customHeight="1">
      <c r="A290" s="102"/>
      <c r="B290" s="86" t="s">
        <v>235</v>
      </c>
      <c r="C290" s="165"/>
      <c r="D290" s="82"/>
      <c r="E290" s="123"/>
      <c r="F290" s="82"/>
      <c r="G290" s="87"/>
      <c r="H290" s="83"/>
      <c r="I290" s="66"/>
      <c r="J290" s="68"/>
      <c r="K290" s="68"/>
      <c r="L290" s="68"/>
      <c r="M290" s="68"/>
      <c r="N290" s="68"/>
      <c r="O290" s="68"/>
      <c r="P290" s="68"/>
    </row>
    <row r="291" spans="1:16" s="113" customFormat="1" ht="14.25">
      <c r="A291" s="94"/>
      <c r="B291" s="86" t="s">
        <v>234</v>
      </c>
      <c r="C291" s="165"/>
      <c r="D291" s="82"/>
      <c r="E291" s="192"/>
      <c r="F291" s="82"/>
      <c r="G291" s="87"/>
      <c r="H291" s="112"/>
      <c r="I291" s="97"/>
      <c r="J291" s="112"/>
      <c r="K291" s="112"/>
      <c r="L291" s="112"/>
      <c r="M291" s="112"/>
      <c r="N291" s="112"/>
      <c r="O291" s="112"/>
      <c r="P291" s="112"/>
    </row>
    <row r="292" spans="1:16" s="113" customFormat="1" ht="14.25">
      <c r="A292" s="94"/>
      <c r="B292" s="200" t="s">
        <v>91</v>
      </c>
      <c r="C292" s="256">
        <v>4</v>
      </c>
      <c r="D292" s="131" t="s">
        <v>88</v>
      </c>
      <c r="E292" s="131"/>
      <c r="F292" s="226" t="s">
        <v>10</v>
      </c>
      <c r="G292" s="208">
        <f>C292*E292</f>
        <v>0</v>
      </c>
      <c r="H292" s="112"/>
      <c r="I292" s="97"/>
      <c r="J292" s="112"/>
      <c r="K292" s="112"/>
      <c r="L292" s="112"/>
      <c r="M292" s="112"/>
      <c r="N292" s="112"/>
      <c r="O292" s="112"/>
      <c r="P292" s="112"/>
    </row>
    <row r="293" spans="1:16" s="113" customFormat="1" ht="14.25">
      <c r="A293" s="94"/>
      <c r="B293" s="205" t="s">
        <v>237</v>
      </c>
      <c r="C293" s="205"/>
      <c r="D293" s="205"/>
      <c r="E293" s="205"/>
      <c r="F293" s="215" t="s">
        <v>10</v>
      </c>
      <c r="G293" s="209">
        <f>SUM(G273:G292)</f>
        <v>0</v>
      </c>
      <c r="H293" s="112"/>
      <c r="I293" s="97"/>
      <c r="J293" s="112"/>
      <c r="K293" s="112"/>
      <c r="L293" s="112"/>
      <c r="M293" s="112"/>
      <c r="N293" s="112"/>
      <c r="O293" s="112"/>
      <c r="P293" s="112"/>
    </row>
    <row r="294" spans="1:16" s="113" customFormat="1" ht="14.25">
      <c r="A294" s="94"/>
      <c r="B294" s="285"/>
      <c r="C294" s="279"/>
      <c r="D294" s="270"/>
      <c r="E294" s="270"/>
      <c r="F294" s="273"/>
      <c r="G294" s="274"/>
      <c r="H294" s="112"/>
      <c r="I294" s="97"/>
      <c r="J294" s="112"/>
      <c r="K294" s="112"/>
      <c r="L294" s="112"/>
      <c r="M294" s="112"/>
      <c r="N294" s="112"/>
      <c r="O294" s="112"/>
      <c r="P294" s="112"/>
    </row>
    <row r="295" spans="1:16" s="85" customFormat="1" ht="14.25">
      <c r="A295" s="109"/>
      <c r="B295" s="95" t="s">
        <v>73</v>
      </c>
      <c r="C295" s="165"/>
      <c r="D295" s="82"/>
      <c r="E295" s="192"/>
      <c r="F295" s="82"/>
      <c r="G295" s="87"/>
      <c r="H295" s="107"/>
      <c r="I295" s="108"/>
      <c r="J295" s="67"/>
      <c r="K295" s="67"/>
      <c r="L295" s="67"/>
      <c r="M295" s="67"/>
      <c r="N295" s="67"/>
      <c r="O295" s="67"/>
      <c r="P295" s="67"/>
    </row>
    <row r="296" spans="1:16" s="113" customFormat="1" ht="14.25">
      <c r="A296" s="109" t="s">
        <v>142</v>
      </c>
      <c r="B296" s="53" t="s">
        <v>125</v>
      </c>
      <c r="C296" s="165"/>
      <c r="D296" s="82" t="s">
        <v>48</v>
      </c>
      <c r="E296" s="192"/>
      <c r="F296" s="82" t="s">
        <v>10</v>
      </c>
      <c r="G296" s="87">
        <f>G210</f>
        <v>0</v>
      </c>
      <c r="H296" s="94"/>
      <c r="I296" s="111"/>
      <c r="J296" s="112"/>
      <c r="K296" s="112"/>
      <c r="L296" s="112"/>
      <c r="M296" s="112"/>
      <c r="N296" s="112"/>
      <c r="O296" s="112"/>
      <c r="P296" s="112"/>
    </row>
    <row r="297" spans="1:16" s="113" customFormat="1" ht="14.25">
      <c r="A297" s="109" t="s">
        <v>162</v>
      </c>
      <c r="B297" s="53" t="s">
        <v>15</v>
      </c>
      <c r="C297" s="165"/>
      <c r="D297" s="82" t="s">
        <v>48</v>
      </c>
      <c r="E297" s="192"/>
      <c r="F297" s="82" t="s">
        <v>10</v>
      </c>
      <c r="G297" s="87">
        <f>G255</f>
        <v>0</v>
      </c>
      <c r="H297" s="114"/>
      <c r="I297" s="115"/>
      <c r="J297" s="112"/>
      <c r="K297" s="112"/>
      <c r="L297" s="112"/>
      <c r="M297" s="112"/>
      <c r="N297" s="112"/>
      <c r="O297" s="112"/>
      <c r="P297" s="112"/>
    </row>
    <row r="298" spans="1:16" s="113" customFormat="1" ht="14.25">
      <c r="A298" s="109" t="s">
        <v>150</v>
      </c>
      <c r="B298" s="53" t="s">
        <v>148</v>
      </c>
      <c r="C298" s="165"/>
      <c r="D298" s="82" t="s">
        <v>48</v>
      </c>
      <c r="E298" s="192"/>
      <c r="F298" s="82" t="s">
        <v>10</v>
      </c>
      <c r="G298" s="87">
        <f>G293</f>
        <v>0</v>
      </c>
      <c r="H298" s="114"/>
      <c r="I298" s="115"/>
      <c r="J298" s="112"/>
      <c r="K298" s="112"/>
      <c r="L298" s="112"/>
      <c r="M298" s="112"/>
      <c r="N298" s="112"/>
      <c r="O298" s="112"/>
      <c r="P298" s="112"/>
    </row>
    <row r="299" spans="1:7" ht="14.25">
      <c r="A299" s="12"/>
      <c r="B299" s="21" t="s">
        <v>164</v>
      </c>
      <c r="D299" s="51"/>
      <c r="E299" s="240"/>
      <c r="F299" s="241" t="s">
        <v>10</v>
      </c>
      <c r="G299" s="242">
        <f>SUM(G296:G298)</f>
        <v>0</v>
      </c>
    </row>
    <row r="300" spans="1:7" s="85" customFormat="1" ht="14.25">
      <c r="A300" s="100"/>
      <c r="B300" s="95"/>
      <c r="C300" s="167"/>
      <c r="D300" s="90"/>
      <c r="E300" s="196"/>
      <c r="F300" s="239"/>
      <c r="G300" s="211"/>
    </row>
    <row r="301" spans="1:2" ht="14.25">
      <c r="A301" s="12"/>
      <c r="B301" s="20"/>
    </row>
    <row r="302" spans="1:5" ht="14.25">
      <c r="A302" s="36" t="s">
        <v>155</v>
      </c>
      <c r="B302" s="20" t="s">
        <v>4</v>
      </c>
      <c r="C302" s="145"/>
      <c r="D302" s="15"/>
      <c r="E302" s="183"/>
    </row>
    <row r="303" spans="1:5" ht="14.25">
      <c r="A303" s="36"/>
      <c r="B303" s="20"/>
      <c r="C303" s="145"/>
      <c r="D303" s="15"/>
      <c r="E303" s="183"/>
    </row>
    <row r="304" spans="1:5" ht="14.25">
      <c r="A304" s="36" t="s">
        <v>154</v>
      </c>
      <c r="B304" s="20" t="s">
        <v>55</v>
      </c>
      <c r="C304" s="145"/>
      <c r="D304" s="15"/>
      <c r="E304" s="183"/>
    </row>
    <row r="305" spans="1:5" ht="43.5" customHeight="1">
      <c r="A305" s="16"/>
      <c r="B305" s="18" t="s">
        <v>0</v>
      </c>
      <c r="C305" s="145"/>
      <c r="D305" s="15"/>
      <c r="E305" s="183"/>
    </row>
    <row r="306" spans="1:5" ht="51">
      <c r="A306" s="16"/>
      <c r="B306" s="18" t="s">
        <v>199</v>
      </c>
      <c r="C306" s="145"/>
      <c r="D306" s="15"/>
      <c r="E306" s="183"/>
    </row>
    <row r="307" spans="1:5" ht="25.5">
      <c r="A307" s="16"/>
      <c r="B307" s="18" t="s">
        <v>56</v>
      </c>
      <c r="C307" s="145"/>
      <c r="D307" s="15"/>
      <c r="E307" s="183"/>
    </row>
    <row r="308" spans="1:5" ht="38.25">
      <c r="A308" s="16"/>
      <c r="B308" s="21" t="s">
        <v>200</v>
      </c>
      <c r="C308" s="145"/>
      <c r="D308" s="15"/>
      <c r="E308" s="183"/>
    </row>
    <row r="309" spans="1:5" ht="38.25">
      <c r="A309" s="16"/>
      <c r="B309" s="18" t="s">
        <v>57</v>
      </c>
      <c r="C309" s="145"/>
      <c r="D309" s="15"/>
      <c r="E309" s="183"/>
    </row>
    <row r="310" spans="1:5" ht="14.25">
      <c r="A310" s="7"/>
      <c r="B310" s="10"/>
      <c r="C310" s="144"/>
      <c r="D310" s="6"/>
      <c r="E310" s="127"/>
    </row>
    <row r="311" spans="1:5" ht="63.75">
      <c r="A311" s="289" t="s">
        <v>156</v>
      </c>
      <c r="B311" s="19" t="s">
        <v>201</v>
      </c>
      <c r="C311" s="145"/>
      <c r="D311" s="15"/>
      <c r="E311" s="183"/>
    </row>
    <row r="312" spans="1:5" ht="25.5">
      <c r="A312" s="7"/>
      <c r="B312" s="19" t="s">
        <v>59</v>
      </c>
      <c r="C312" s="145"/>
      <c r="D312" s="15"/>
      <c r="E312" s="183"/>
    </row>
    <row r="313" spans="1:5" ht="14.25">
      <c r="A313" s="7"/>
      <c r="B313" s="19" t="s">
        <v>60</v>
      </c>
      <c r="C313" s="145"/>
      <c r="D313" s="15"/>
      <c r="E313" s="183"/>
    </row>
    <row r="314" spans="1:7" ht="14.25">
      <c r="A314" s="7"/>
      <c r="B314" s="200" t="s">
        <v>12</v>
      </c>
      <c r="C314" s="131">
        <v>1</v>
      </c>
      <c r="D314" s="131" t="s">
        <v>88</v>
      </c>
      <c r="E314" s="131"/>
      <c r="F314" s="226" t="s">
        <v>10</v>
      </c>
      <c r="G314" s="208">
        <f>C314*E314</f>
        <v>0</v>
      </c>
    </row>
    <row r="315" spans="1:5" ht="14.25">
      <c r="A315" s="7"/>
      <c r="B315" s="10"/>
      <c r="C315" s="144"/>
      <c r="D315" s="6"/>
      <c r="E315" s="127"/>
    </row>
    <row r="316" spans="1:5" ht="51">
      <c r="A316" s="289" t="s">
        <v>157</v>
      </c>
      <c r="B316" s="19" t="s">
        <v>62</v>
      </c>
      <c r="C316" s="145"/>
      <c r="D316" s="15"/>
      <c r="E316" s="183"/>
    </row>
    <row r="317" spans="1:5" ht="25.5">
      <c r="A317" s="7"/>
      <c r="B317" s="19" t="s">
        <v>63</v>
      </c>
      <c r="C317" s="145"/>
      <c r="D317" s="15"/>
      <c r="E317" s="183"/>
    </row>
    <row r="318" spans="1:5" ht="14.25">
      <c r="A318" s="7"/>
      <c r="B318" s="25" t="s">
        <v>124</v>
      </c>
      <c r="C318" s="145"/>
      <c r="D318" s="15"/>
      <c r="E318" s="183"/>
    </row>
    <row r="319" spans="1:7" ht="14.25">
      <c r="A319" s="7"/>
      <c r="B319" s="200" t="s">
        <v>12</v>
      </c>
      <c r="C319" s="131">
        <v>1</v>
      </c>
      <c r="D319" s="131" t="s">
        <v>88</v>
      </c>
      <c r="E319" s="131"/>
      <c r="F319" s="226" t="s">
        <v>10</v>
      </c>
      <c r="G319" s="208">
        <f>C319*E319</f>
        <v>0</v>
      </c>
    </row>
    <row r="320" spans="1:5" ht="14.25">
      <c r="A320" s="7"/>
      <c r="B320" s="10"/>
      <c r="C320" s="144"/>
      <c r="D320" s="6"/>
      <c r="E320" s="127"/>
    </row>
    <row r="321" spans="1:5" ht="51">
      <c r="A321" s="288" t="s">
        <v>158</v>
      </c>
      <c r="B321" s="18" t="s">
        <v>65</v>
      </c>
      <c r="C321" s="145"/>
      <c r="D321" s="15"/>
      <c r="E321" s="183"/>
    </row>
    <row r="322" spans="1:5" ht="25.5">
      <c r="A322" s="16"/>
      <c r="B322" s="18" t="s">
        <v>66</v>
      </c>
      <c r="C322" s="145"/>
      <c r="D322" s="15"/>
      <c r="E322" s="183"/>
    </row>
    <row r="323" spans="1:5" ht="14.25">
      <c r="A323" s="16"/>
      <c r="B323" s="18" t="s">
        <v>67</v>
      </c>
      <c r="C323" s="145"/>
      <c r="D323" s="15"/>
      <c r="E323" s="183"/>
    </row>
    <row r="324" spans="1:7" ht="14.25">
      <c r="A324" s="16"/>
      <c r="B324" s="200" t="s">
        <v>12</v>
      </c>
      <c r="C324" s="131">
        <v>2</v>
      </c>
      <c r="D324" s="131" t="s">
        <v>88</v>
      </c>
      <c r="E324" s="131"/>
      <c r="F324" s="226" t="s">
        <v>10</v>
      </c>
      <c r="G324" s="208">
        <f>C324*E324</f>
        <v>0</v>
      </c>
    </row>
    <row r="325" spans="1:5" ht="14.25">
      <c r="A325" s="16"/>
      <c r="B325" s="18"/>
      <c r="C325" s="145"/>
      <c r="D325" s="15"/>
      <c r="E325" s="183"/>
    </row>
    <row r="326" spans="1:5" ht="30" customHeight="1">
      <c r="A326" s="288" t="s">
        <v>159</v>
      </c>
      <c r="B326" s="18" t="s">
        <v>68</v>
      </c>
      <c r="C326" s="145"/>
      <c r="D326" s="15"/>
      <c r="E326" s="183"/>
    </row>
    <row r="327" spans="1:5" ht="25.5">
      <c r="A327" s="16"/>
      <c r="B327" s="18" t="s">
        <v>69</v>
      </c>
      <c r="C327" s="145"/>
      <c r="D327" s="15"/>
      <c r="E327" s="183"/>
    </row>
    <row r="328" spans="1:5" ht="14.25">
      <c r="A328" s="16"/>
      <c r="B328" s="18" t="s">
        <v>70</v>
      </c>
      <c r="C328" s="145"/>
      <c r="D328" s="15"/>
      <c r="E328" s="183"/>
    </row>
    <row r="329" spans="1:7" ht="14.25">
      <c r="A329" s="16"/>
      <c r="B329" s="200" t="s">
        <v>11</v>
      </c>
      <c r="C329" s="131">
        <v>1</v>
      </c>
      <c r="D329" s="131" t="s">
        <v>88</v>
      </c>
      <c r="E329" s="131"/>
      <c r="F329" s="226" t="s">
        <v>10</v>
      </c>
      <c r="G329" s="208">
        <f>C329*E329</f>
        <v>0</v>
      </c>
    </row>
    <row r="330" spans="1:5" ht="14.25">
      <c r="A330" s="16"/>
      <c r="B330" s="10"/>
      <c r="C330" s="145"/>
      <c r="D330" s="15"/>
      <c r="E330" s="183"/>
    </row>
    <row r="331" spans="1:7" ht="14.25">
      <c r="A331" s="12"/>
      <c r="B331" s="205" t="s">
        <v>160</v>
      </c>
      <c r="C331" s="205"/>
      <c r="D331" s="205"/>
      <c r="E331" s="205"/>
      <c r="F331" s="215" t="s">
        <v>10</v>
      </c>
      <c r="G331" s="209">
        <f>SUM(G309:G329)</f>
        <v>0</v>
      </c>
    </row>
    <row r="332" spans="1:6" ht="14.25">
      <c r="A332" s="12"/>
      <c r="B332" s="20"/>
      <c r="F332" s="228"/>
    </row>
    <row r="333" spans="1:8" ht="14.25">
      <c r="A333" s="52"/>
      <c r="B333" s="21" t="s">
        <v>73</v>
      </c>
      <c r="C333" s="146"/>
      <c r="D333" s="20"/>
      <c r="E333" s="184"/>
      <c r="F333" s="229"/>
      <c r="G333" s="216"/>
      <c r="H333" s="52"/>
    </row>
    <row r="334" spans="1:8" ht="14.25">
      <c r="A334" s="42" t="s">
        <v>161</v>
      </c>
      <c r="B334" s="53" t="s">
        <v>55</v>
      </c>
      <c r="C334" s="147"/>
      <c r="D334" s="53"/>
      <c r="E334" s="125"/>
      <c r="F334" s="230" t="s">
        <v>10</v>
      </c>
      <c r="G334" s="236">
        <f>G331</f>
        <v>0</v>
      </c>
      <c r="H334" s="39"/>
    </row>
    <row r="335" spans="1:7" ht="14.25">
      <c r="A335" s="12"/>
      <c r="B335" s="21" t="s">
        <v>163</v>
      </c>
      <c r="D335" s="51"/>
      <c r="E335" s="240"/>
      <c r="F335" s="241" t="s">
        <v>10</v>
      </c>
      <c r="G335" s="242">
        <f>SUM(G334:G334)</f>
        <v>0</v>
      </c>
    </row>
    <row r="336" spans="1:5" ht="14.25">
      <c r="A336" s="16"/>
      <c r="B336" s="10"/>
      <c r="C336" s="145"/>
      <c r="D336" s="15"/>
      <c r="E336" s="183"/>
    </row>
    <row r="337" spans="1:2" ht="14.25">
      <c r="A337" s="30"/>
      <c r="B337" s="10"/>
    </row>
    <row r="338" spans="1:8" ht="14.25">
      <c r="A338" s="38"/>
      <c r="B338" s="54" t="s">
        <v>73</v>
      </c>
      <c r="C338" s="170"/>
      <c r="D338" s="54"/>
      <c r="E338" s="128"/>
      <c r="F338" s="232"/>
      <c r="G338" s="223"/>
      <c r="H338" s="48"/>
    </row>
    <row r="339" spans="1:8" ht="14.25">
      <c r="A339" s="39"/>
      <c r="B339" s="40"/>
      <c r="C339" s="171"/>
      <c r="D339" s="40"/>
      <c r="E339" s="197"/>
      <c r="F339" s="233"/>
      <c r="G339" s="212"/>
      <c r="H339" s="48"/>
    </row>
    <row r="340" spans="1:8" ht="14.25">
      <c r="A340" s="54" t="s">
        <v>74</v>
      </c>
      <c r="B340" s="54" t="s">
        <v>75</v>
      </c>
      <c r="C340" s="170"/>
      <c r="D340" s="54"/>
      <c r="E340" s="128"/>
      <c r="F340" s="232"/>
      <c r="G340" s="223"/>
      <c r="H340" s="48"/>
    </row>
    <row r="341" spans="1:8" ht="14.25">
      <c r="A341" s="41"/>
      <c r="B341" s="41"/>
      <c r="C341" s="171"/>
      <c r="D341" s="40"/>
      <c r="E341" s="197"/>
      <c r="F341" s="233"/>
      <c r="G341" s="212"/>
      <c r="H341" s="39"/>
    </row>
    <row r="342" spans="1:8" ht="14.25">
      <c r="A342" s="42" t="s">
        <v>7</v>
      </c>
      <c r="B342" s="42" t="s">
        <v>8</v>
      </c>
      <c r="C342" s="172"/>
      <c r="D342" s="42"/>
      <c r="E342" s="129"/>
      <c r="F342" s="234" t="s">
        <v>10</v>
      </c>
      <c r="G342" s="217">
        <f>G42</f>
        <v>0</v>
      </c>
      <c r="H342" s="39"/>
    </row>
    <row r="343" spans="1:8" ht="14.25">
      <c r="A343" s="42" t="s">
        <v>14</v>
      </c>
      <c r="B343" s="42" t="s">
        <v>15</v>
      </c>
      <c r="C343" s="172"/>
      <c r="D343" s="42"/>
      <c r="E343" s="198"/>
      <c r="F343" s="234" t="s">
        <v>10</v>
      </c>
      <c r="G343" s="217">
        <f>G99</f>
        <v>0</v>
      </c>
      <c r="H343" s="39"/>
    </row>
    <row r="344" spans="1:8" ht="14.25">
      <c r="A344" s="42" t="s">
        <v>35</v>
      </c>
      <c r="B344" s="42" t="s">
        <v>36</v>
      </c>
      <c r="C344" s="172"/>
      <c r="D344" s="42"/>
      <c r="E344" s="129"/>
      <c r="F344" s="234" t="s">
        <v>10</v>
      </c>
      <c r="G344" s="217">
        <f>G146</f>
        <v>0</v>
      </c>
      <c r="H344" s="39"/>
    </row>
    <row r="345" spans="1:8" ht="14.25">
      <c r="A345" s="42" t="s">
        <v>52</v>
      </c>
      <c r="B345" s="42" t="s">
        <v>76</v>
      </c>
      <c r="C345" s="172"/>
      <c r="D345" s="42"/>
      <c r="E345" s="129"/>
      <c r="F345" s="234" t="s">
        <v>10</v>
      </c>
      <c r="G345" s="217">
        <f>G174</f>
        <v>0</v>
      </c>
      <c r="H345" s="39"/>
    </row>
    <row r="346" spans="1:8" ht="14.25">
      <c r="A346" s="41"/>
      <c r="B346" s="41"/>
      <c r="C346" s="171"/>
      <c r="D346" s="40"/>
      <c r="E346" s="197"/>
      <c r="F346" s="233"/>
      <c r="G346" s="212"/>
      <c r="H346" s="39"/>
    </row>
    <row r="347" spans="1:8" ht="14.25">
      <c r="A347" s="54" t="s">
        <v>74</v>
      </c>
      <c r="B347" s="54" t="s">
        <v>114</v>
      </c>
      <c r="C347" s="173"/>
      <c r="D347" s="54"/>
      <c r="E347" s="128"/>
      <c r="F347" s="232" t="s">
        <v>10</v>
      </c>
      <c r="G347" s="223">
        <f>SUM(G342:G345)</f>
        <v>0</v>
      </c>
      <c r="H347" s="39"/>
    </row>
    <row r="348" spans="1:8" ht="14.25">
      <c r="A348" s="41"/>
      <c r="B348" s="41"/>
      <c r="C348" s="171"/>
      <c r="D348" s="40"/>
      <c r="E348" s="197"/>
      <c r="F348" s="233"/>
      <c r="G348" s="212"/>
      <c r="H348" s="39"/>
    </row>
    <row r="349" spans="1:8" ht="14.25">
      <c r="A349" s="54" t="s">
        <v>172</v>
      </c>
      <c r="B349" s="54" t="s">
        <v>147</v>
      </c>
      <c r="C349" s="170"/>
      <c r="D349" s="54"/>
      <c r="E349" s="128"/>
      <c r="F349" s="232"/>
      <c r="G349" s="223"/>
      <c r="H349" s="39"/>
    </row>
    <row r="350" spans="1:7" ht="14.25">
      <c r="A350" s="109"/>
      <c r="B350" s="86"/>
      <c r="C350" s="165"/>
      <c r="D350" s="82"/>
      <c r="E350" s="192"/>
      <c r="F350" s="82"/>
      <c r="G350" s="87"/>
    </row>
    <row r="351" spans="1:16" s="85" customFormat="1" ht="14.25">
      <c r="A351" s="42" t="s">
        <v>142</v>
      </c>
      <c r="B351" s="42" t="s">
        <v>125</v>
      </c>
      <c r="C351" s="42"/>
      <c r="D351" s="42" t="s">
        <v>48</v>
      </c>
      <c r="E351" s="42"/>
      <c r="F351" s="234" t="s">
        <v>10</v>
      </c>
      <c r="G351" s="243">
        <f>G210</f>
        <v>0</v>
      </c>
      <c r="H351" s="98"/>
      <c r="I351" s="110"/>
      <c r="J351" s="67"/>
      <c r="K351" s="67"/>
      <c r="L351" s="67"/>
      <c r="M351" s="67"/>
      <c r="N351" s="67"/>
      <c r="O351" s="67"/>
      <c r="P351" s="67"/>
    </row>
    <row r="352" spans="1:16" s="113" customFormat="1" ht="14.25">
      <c r="A352" s="42" t="s">
        <v>162</v>
      </c>
      <c r="B352" s="42" t="s">
        <v>15</v>
      </c>
      <c r="C352" s="42"/>
      <c r="D352" s="42" t="s">
        <v>48</v>
      </c>
      <c r="E352" s="42"/>
      <c r="F352" s="234" t="s">
        <v>10</v>
      </c>
      <c r="G352" s="243">
        <f>G255</f>
        <v>0</v>
      </c>
      <c r="H352" s="94"/>
      <c r="I352" s="111"/>
      <c r="J352" s="112"/>
      <c r="K352" s="112"/>
      <c r="L352" s="112"/>
      <c r="M352" s="112"/>
      <c r="N352" s="112"/>
      <c r="O352" s="112"/>
      <c r="P352" s="112"/>
    </row>
    <row r="353" spans="1:16" s="113" customFormat="1" ht="14.25">
      <c r="A353" s="42" t="s">
        <v>150</v>
      </c>
      <c r="B353" s="42" t="s">
        <v>148</v>
      </c>
      <c r="C353" s="42"/>
      <c r="D353" s="42" t="s">
        <v>48</v>
      </c>
      <c r="E353" s="42"/>
      <c r="F353" s="234" t="s">
        <v>10</v>
      </c>
      <c r="G353" s="243">
        <f>G293</f>
        <v>0</v>
      </c>
      <c r="H353" s="94"/>
      <c r="I353" s="111"/>
      <c r="J353" s="112"/>
      <c r="K353" s="112"/>
      <c r="L353" s="112"/>
      <c r="M353" s="112"/>
      <c r="N353" s="112"/>
      <c r="O353" s="112"/>
      <c r="P353" s="112"/>
    </row>
    <row r="354" spans="1:16" s="338" customFormat="1" ht="14.25">
      <c r="A354" s="336" t="s">
        <v>172</v>
      </c>
      <c r="B354" s="336" t="s">
        <v>114</v>
      </c>
      <c r="C354" s="170"/>
      <c r="D354" s="336"/>
      <c r="E354" s="339"/>
      <c r="F354" s="343" t="s">
        <v>10</v>
      </c>
      <c r="G354" s="342">
        <f>SUM(G351:G353)</f>
        <v>0</v>
      </c>
      <c r="H354" s="94"/>
      <c r="I354" s="111"/>
      <c r="J354" s="337"/>
      <c r="K354" s="337"/>
      <c r="L354" s="337"/>
      <c r="M354" s="337"/>
      <c r="N354" s="337"/>
      <c r="O354" s="337"/>
      <c r="P354" s="337"/>
    </row>
    <row r="355" spans="1:8" ht="14.25">
      <c r="A355" s="41"/>
      <c r="B355" s="41"/>
      <c r="C355" s="171"/>
      <c r="D355" s="40"/>
      <c r="E355" s="197"/>
      <c r="F355" s="233"/>
      <c r="G355" s="212"/>
      <c r="H355" s="39"/>
    </row>
    <row r="356" spans="1:8" ht="14.25">
      <c r="A356" s="54" t="s">
        <v>165</v>
      </c>
      <c r="B356" s="54" t="s">
        <v>4</v>
      </c>
      <c r="C356" s="170"/>
      <c r="D356" s="54"/>
      <c r="E356" s="128"/>
      <c r="F356" s="232"/>
      <c r="G356" s="223"/>
      <c r="H356" s="39"/>
    </row>
    <row r="357" spans="1:8" ht="14.25">
      <c r="A357" s="41"/>
      <c r="B357" s="41"/>
      <c r="C357" s="171"/>
      <c r="D357" s="40"/>
      <c r="E357" s="197"/>
      <c r="F357" s="233"/>
      <c r="G357" s="212"/>
      <c r="H357" s="39"/>
    </row>
    <row r="358" spans="1:8" ht="14.25">
      <c r="A358" s="42" t="s">
        <v>161</v>
      </c>
      <c r="B358" s="42" t="s">
        <v>55</v>
      </c>
      <c r="C358" s="172"/>
      <c r="D358" s="42"/>
      <c r="E358" s="129"/>
      <c r="F358" s="234" t="s">
        <v>10</v>
      </c>
      <c r="G358" s="217">
        <f>G331</f>
        <v>0</v>
      </c>
      <c r="H358" s="39"/>
    </row>
    <row r="359" spans="1:8" ht="14.25">
      <c r="A359" s="54" t="s">
        <v>165</v>
      </c>
      <c r="B359" s="54" t="s">
        <v>114</v>
      </c>
      <c r="C359" s="173"/>
      <c r="D359" s="54"/>
      <c r="E359" s="128"/>
      <c r="F359" s="232" t="s">
        <v>10</v>
      </c>
      <c r="G359" s="223">
        <f>SUM(G358:G358)</f>
        <v>0</v>
      </c>
      <c r="H359" s="39"/>
    </row>
    <row r="360" spans="1:8" ht="14.25">
      <c r="A360" s="41"/>
      <c r="B360" s="41"/>
      <c r="C360" s="171"/>
      <c r="D360" s="40"/>
      <c r="E360" s="197"/>
      <c r="F360" s="233"/>
      <c r="G360" s="212"/>
      <c r="H360" s="39"/>
    </row>
    <row r="361" spans="1:8" ht="14.25">
      <c r="A361" s="41"/>
      <c r="B361" s="41"/>
      <c r="C361" s="171"/>
      <c r="D361" s="40"/>
      <c r="E361" s="197"/>
      <c r="F361" s="233"/>
      <c r="G361" s="212"/>
      <c r="H361" s="39"/>
    </row>
    <row r="362" spans="1:8" ht="14.25">
      <c r="A362" s="54"/>
      <c r="B362" s="54" t="s">
        <v>77</v>
      </c>
      <c r="C362" s="170"/>
      <c r="D362" s="54"/>
      <c r="E362" s="128"/>
      <c r="F362" s="232" t="s">
        <v>10</v>
      </c>
      <c r="G362" s="223">
        <f>SUM(G359,G354,G347)</f>
        <v>0</v>
      </c>
      <c r="H362" s="39"/>
    </row>
    <row r="363" spans="1:8" ht="15">
      <c r="A363" s="48"/>
      <c r="B363" s="48"/>
      <c r="C363" s="174"/>
      <c r="D363" s="48"/>
      <c r="E363" s="199"/>
      <c r="F363" s="235"/>
      <c r="G363" s="224"/>
      <c r="H363" s="49"/>
    </row>
    <row r="364" spans="1:8" ht="14.25">
      <c r="A364" s="48"/>
      <c r="B364" s="48"/>
      <c r="C364" s="174"/>
      <c r="D364" s="48"/>
      <c r="E364" s="199"/>
      <c r="F364" s="235"/>
      <c r="G364" s="224"/>
      <c r="H364" s="48"/>
    </row>
    <row r="365" spans="1:8" ht="14.25">
      <c r="A365" s="48"/>
      <c r="B365" s="48"/>
      <c r="C365" s="174"/>
      <c r="D365" s="48"/>
      <c r="E365" s="199"/>
      <c r="F365" s="235"/>
      <c r="G365" s="224"/>
      <c r="H365" s="48"/>
    </row>
    <row r="366" spans="1:8" ht="14.25">
      <c r="A366" s="30"/>
      <c r="B366" s="10"/>
      <c r="H366" s="48"/>
    </row>
    <row r="367" spans="1:2" ht="14.25">
      <c r="A367" s="30"/>
      <c r="B367" s="10"/>
    </row>
    <row r="368" spans="1:2" ht="14.25">
      <c r="A368" s="12"/>
      <c r="B368" s="20"/>
    </row>
    <row r="369" spans="1:2" ht="14.25">
      <c r="A369" s="30"/>
      <c r="B369" s="18"/>
    </row>
    <row r="370" spans="1:2" ht="14.25">
      <c r="A370" s="30"/>
      <c r="B370" s="29"/>
    </row>
    <row r="371" spans="1:2" ht="14.25">
      <c r="A371" s="30"/>
      <c r="B371" s="10"/>
    </row>
    <row r="372" spans="1:31" s="134" customFormat="1" ht="14.25">
      <c r="A372" s="30"/>
      <c r="B372" s="10"/>
      <c r="D372" s="11"/>
      <c r="E372" s="175"/>
      <c r="F372" s="225"/>
      <c r="G372" s="213"/>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row>
    <row r="373" spans="1:31" s="134" customFormat="1" ht="14.25">
      <c r="A373" s="30"/>
      <c r="B373" s="10"/>
      <c r="D373" s="11"/>
      <c r="E373" s="175"/>
      <c r="F373" s="225"/>
      <c r="G373" s="213"/>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row>
    <row r="374" spans="1:31" s="134" customFormat="1" ht="14.25">
      <c r="A374" s="30"/>
      <c r="B374" s="10"/>
      <c r="D374" s="11"/>
      <c r="E374" s="175"/>
      <c r="F374" s="225"/>
      <c r="G374" s="213"/>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row>
    <row r="375" spans="1:31" s="134" customFormat="1" ht="14.25">
      <c r="A375" s="30"/>
      <c r="B375" s="10"/>
      <c r="D375" s="11"/>
      <c r="E375" s="175"/>
      <c r="F375" s="225"/>
      <c r="G375" s="213"/>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row>
    <row r="376" spans="1:31" s="134" customFormat="1" ht="14.25">
      <c r="A376" s="30"/>
      <c r="B376" s="10"/>
      <c r="D376" s="11"/>
      <c r="E376" s="175"/>
      <c r="F376" s="225"/>
      <c r="G376" s="213"/>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row>
    <row r="377" spans="1:31" s="134" customFormat="1" ht="14.25">
      <c r="A377" s="30"/>
      <c r="B377" s="10"/>
      <c r="D377" s="11"/>
      <c r="E377" s="175"/>
      <c r="F377" s="225"/>
      <c r="G377" s="213"/>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row>
    <row r="378" spans="1:31" s="134" customFormat="1" ht="14.25">
      <c r="A378" s="30"/>
      <c r="B378" s="10"/>
      <c r="D378" s="11"/>
      <c r="E378" s="175"/>
      <c r="F378" s="225"/>
      <c r="G378" s="213"/>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row>
    <row r="379" spans="1:31" s="134" customFormat="1" ht="14.25">
      <c r="A379" s="30"/>
      <c r="B379" s="10"/>
      <c r="D379" s="11"/>
      <c r="E379" s="175"/>
      <c r="F379" s="225"/>
      <c r="G379" s="213"/>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row>
    <row r="380" spans="1:31" s="134" customFormat="1" ht="14.25">
      <c r="A380" s="30"/>
      <c r="B380" s="10"/>
      <c r="D380" s="11"/>
      <c r="E380" s="175"/>
      <c r="F380" s="225"/>
      <c r="G380" s="213"/>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row>
    <row r="381" spans="1:31" s="134" customFormat="1" ht="14.25">
      <c r="A381" s="30"/>
      <c r="B381" s="10"/>
      <c r="D381" s="11"/>
      <c r="E381" s="175"/>
      <c r="F381" s="225"/>
      <c r="G381" s="213"/>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row>
    <row r="382" spans="1:31" s="134" customFormat="1" ht="14.25">
      <c r="A382" s="30"/>
      <c r="B382" s="10"/>
      <c r="D382" s="11"/>
      <c r="E382" s="175"/>
      <c r="F382" s="225"/>
      <c r="G382" s="213"/>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row>
    <row r="383" spans="1:31" s="134" customFormat="1" ht="14.25">
      <c r="A383" s="45"/>
      <c r="B383" s="50"/>
      <c r="D383" s="11"/>
      <c r="E383" s="175"/>
      <c r="F383" s="225"/>
      <c r="G383" s="213"/>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row>
  </sheetData>
  <sheetProtection/>
  <mergeCells count="1">
    <mergeCell ref="B2:D2"/>
  </mergeCells>
  <printOptions/>
  <pageMargins left="1.0983333333333334" right="0.7083333333333334" top="0.7479166666666667" bottom="0.7479166666666667" header="0.5118055555555555" footer="0.5118055555555555"/>
  <pageSetup horizontalDpi="300" verticalDpi="300" orientation="portrait" scale="92"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K255"/>
  <sheetViews>
    <sheetView tabSelected="1" view="pageBreakPreview" zoomScale="90" zoomScaleNormal="90" zoomScaleSheetLayoutView="90" workbookViewId="0" topLeftCell="A1">
      <selection activeCell="G128" sqref="G128"/>
    </sheetView>
  </sheetViews>
  <sheetFormatPr defaultColWidth="9.140625" defaultRowHeight="12.75"/>
  <cols>
    <col min="1" max="1" width="5.7109375" style="516" bestFit="1" customWidth="1"/>
    <col min="2" max="2" width="47.7109375" style="517" customWidth="1"/>
    <col min="3" max="3" width="6.57421875" style="384" customWidth="1"/>
    <col min="4" max="4" width="4.421875" style="518" customWidth="1"/>
    <col min="5" max="5" width="8.7109375" style="490" bestFit="1" customWidth="1"/>
    <col min="6" max="6" width="4.57421875" style="491" bestFit="1" customWidth="1"/>
    <col min="7" max="7" width="12.7109375" style="492" bestFit="1" customWidth="1"/>
    <col min="8" max="16384" width="9.140625" style="351" customWidth="1"/>
  </cols>
  <sheetData>
    <row r="1" spans="1:7" s="58" customFormat="1" ht="12.75">
      <c r="A1" s="56"/>
      <c r="B1" s="118"/>
      <c r="C1" s="185"/>
      <c r="D1" s="57"/>
      <c r="E1" s="304"/>
      <c r="F1" s="57"/>
      <c r="G1" s="57"/>
    </row>
    <row r="2" spans="1:7" s="58" customFormat="1" ht="18">
      <c r="A2" s="56"/>
      <c r="B2" s="519" t="s">
        <v>394</v>
      </c>
      <c r="C2" s="185"/>
      <c r="D2" s="57"/>
      <c r="E2" s="304"/>
      <c r="F2" s="57"/>
      <c r="G2" s="57"/>
    </row>
    <row r="3" spans="1:7" s="58" customFormat="1" ht="13.5" thickBot="1">
      <c r="A3" s="56"/>
      <c r="B3" s="118"/>
      <c r="C3" s="185"/>
      <c r="D3" s="57"/>
      <c r="E3" s="304"/>
      <c r="F3" s="57"/>
      <c r="G3" s="57"/>
    </row>
    <row r="4" spans="1:7" s="307" customFormat="1" ht="30.75" thickBot="1">
      <c r="A4" s="303" t="s">
        <v>1</v>
      </c>
      <c r="B4" s="303" t="s">
        <v>125</v>
      </c>
      <c r="C4" s="306"/>
      <c r="D4" s="305"/>
      <c r="E4" s="305"/>
      <c r="F4" s="302"/>
      <c r="G4" s="57"/>
    </row>
    <row r="5" spans="1:7" s="58" customFormat="1" ht="12.75">
      <c r="A5" s="56"/>
      <c r="B5" s="118"/>
      <c r="C5" s="185"/>
      <c r="D5" s="57"/>
      <c r="E5" s="304"/>
      <c r="F5" s="57"/>
      <c r="G5" s="57"/>
    </row>
    <row r="6" spans="1:7" s="58" customFormat="1" ht="66.75" customHeight="1">
      <c r="A6" s="308" t="s">
        <v>259</v>
      </c>
      <c r="B6" s="309" t="s">
        <v>260</v>
      </c>
      <c r="C6" s="310"/>
      <c r="D6" s="311"/>
      <c r="E6" s="311"/>
      <c r="F6" s="312"/>
      <c r="G6" s="57"/>
    </row>
    <row r="7" spans="1:7" s="58" customFormat="1" ht="14.25">
      <c r="A7" s="313"/>
      <c r="B7" s="309" t="s">
        <v>261</v>
      </c>
      <c r="C7" s="314"/>
      <c r="D7" s="315"/>
      <c r="E7" s="316"/>
      <c r="F7" s="317"/>
      <c r="G7" s="57"/>
    </row>
    <row r="8" spans="1:7" s="58" customFormat="1" ht="14.25">
      <c r="A8" s="313"/>
      <c r="B8" s="309" t="s">
        <v>262</v>
      </c>
      <c r="C8" s="314"/>
      <c r="D8" s="315"/>
      <c r="E8" s="316"/>
      <c r="F8" s="317"/>
      <c r="G8" s="57"/>
    </row>
    <row r="9" spans="1:7" s="58" customFormat="1" ht="12.75">
      <c r="A9" s="313"/>
      <c r="B9" s="318" t="s">
        <v>91</v>
      </c>
      <c r="C9" s="319">
        <v>30</v>
      </c>
      <c r="D9" s="323" t="s">
        <v>88</v>
      </c>
      <c r="E9" s="324"/>
      <c r="F9" s="320" t="s">
        <v>10</v>
      </c>
      <c r="G9" s="321">
        <f>C9*E9</f>
        <v>0</v>
      </c>
    </row>
    <row r="10" spans="1:7" s="58" customFormat="1" ht="14.25">
      <c r="A10" s="313"/>
      <c r="B10" s="309" t="s">
        <v>263</v>
      </c>
      <c r="C10" s="314"/>
      <c r="D10" s="315"/>
      <c r="E10" s="316"/>
      <c r="F10" s="317"/>
      <c r="G10" s="57"/>
    </row>
    <row r="11" spans="1:7" s="58" customFormat="1" ht="12.75">
      <c r="A11" s="313"/>
      <c r="B11" s="318" t="s">
        <v>91</v>
      </c>
      <c r="C11" s="319">
        <v>35</v>
      </c>
      <c r="D11" s="323" t="s">
        <v>88</v>
      </c>
      <c r="E11" s="324"/>
      <c r="F11" s="320" t="s">
        <v>10</v>
      </c>
      <c r="G11" s="321">
        <f>C11*E11</f>
        <v>0</v>
      </c>
    </row>
    <row r="12" spans="1:7" s="58" customFormat="1" ht="12.75">
      <c r="A12" s="313"/>
      <c r="B12" s="309"/>
      <c r="C12" s="314"/>
      <c r="D12" s="322"/>
      <c r="E12" s="316"/>
      <c r="F12" s="325"/>
      <c r="G12" s="345"/>
    </row>
    <row r="13" spans="1:7" s="58" customFormat="1" ht="63.75">
      <c r="A13" s="308" t="s">
        <v>264</v>
      </c>
      <c r="B13" s="309" t="s">
        <v>182</v>
      </c>
      <c r="C13" s="314"/>
      <c r="D13" s="322"/>
      <c r="E13" s="316"/>
      <c r="F13" s="325"/>
      <c r="G13" s="345"/>
    </row>
    <row r="14" spans="1:7" s="58" customFormat="1" ht="38.25">
      <c r="A14" s="313"/>
      <c r="B14" s="309" t="s">
        <v>265</v>
      </c>
      <c r="C14" s="314"/>
      <c r="D14" s="322"/>
      <c r="E14" s="316"/>
      <c r="F14" s="325"/>
      <c r="G14" s="345"/>
    </row>
    <row r="15" spans="1:7" s="58" customFormat="1" ht="12.75">
      <c r="A15" s="313"/>
      <c r="B15" s="309" t="s">
        <v>126</v>
      </c>
      <c r="C15" s="314"/>
      <c r="D15" s="322"/>
      <c r="E15" s="316"/>
      <c r="F15" s="325"/>
      <c r="G15" s="345"/>
    </row>
    <row r="16" spans="1:7" s="58" customFormat="1" ht="12.75">
      <c r="A16" s="313"/>
      <c r="B16" s="318" t="s">
        <v>12</v>
      </c>
      <c r="C16" s="319">
        <v>2</v>
      </c>
      <c r="D16" s="323" t="s">
        <v>88</v>
      </c>
      <c r="E16" s="346"/>
      <c r="F16" s="320" t="s">
        <v>10</v>
      </c>
      <c r="G16" s="321">
        <f>C16*E16</f>
        <v>0</v>
      </c>
    </row>
    <row r="17" spans="1:7" s="58" customFormat="1" ht="12.75">
      <c r="A17" s="313"/>
      <c r="B17" s="309"/>
      <c r="C17" s="314"/>
      <c r="D17" s="322"/>
      <c r="E17" s="316"/>
      <c r="F17" s="325"/>
      <c r="G17" s="345"/>
    </row>
    <row r="18" spans="1:7" s="58" customFormat="1" ht="63" customHeight="1">
      <c r="A18" s="308" t="s">
        <v>266</v>
      </c>
      <c r="B18" s="309" t="s">
        <v>267</v>
      </c>
      <c r="C18" s="314"/>
      <c r="D18" s="322"/>
      <c r="E18" s="316"/>
      <c r="F18" s="325"/>
      <c r="G18" s="345"/>
    </row>
    <row r="19" spans="1:7" s="58" customFormat="1" ht="38.25">
      <c r="A19" s="313"/>
      <c r="B19" s="309" t="s">
        <v>265</v>
      </c>
      <c r="C19" s="314"/>
      <c r="D19" s="322"/>
      <c r="E19" s="316"/>
      <c r="F19" s="325"/>
      <c r="G19" s="345"/>
    </row>
    <row r="20" spans="1:7" s="58" customFormat="1" ht="14.25">
      <c r="A20" s="313"/>
      <c r="B20" s="309" t="s">
        <v>268</v>
      </c>
      <c r="C20" s="310"/>
      <c r="D20" s="311"/>
      <c r="E20" s="311"/>
      <c r="F20" s="312"/>
      <c r="G20" s="347"/>
    </row>
    <row r="21" spans="1:7" s="58" customFormat="1" ht="14.25">
      <c r="A21" s="313"/>
      <c r="B21" s="318" t="s">
        <v>19</v>
      </c>
      <c r="C21" s="348">
        <v>15</v>
      </c>
      <c r="D21" s="323" t="s">
        <v>88</v>
      </c>
      <c r="E21" s="346"/>
      <c r="F21" s="320" t="s">
        <v>10</v>
      </c>
      <c r="G21" s="321">
        <f>C21*E21</f>
        <v>0</v>
      </c>
    </row>
    <row r="22" spans="1:10" ht="14.25">
      <c r="A22" s="313"/>
      <c r="B22" s="309"/>
      <c r="C22" s="314"/>
      <c r="D22" s="322"/>
      <c r="E22" s="316"/>
      <c r="F22" s="325"/>
      <c r="G22" s="347"/>
      <c r="H22" s="349"/>
      <c r="I22" s="350"/>
      <c r="J22" s="350"/>
    </row>
    <row r="23" spans="1:7" s="354" customFormat="1" ht="15">
      <c r="A23" s="352" t="s">
        <v>269</v>
      </c>
      <c r="B23" s="353" t="s">
        <v>270</v>
      </c>
      <c r="C23" s="314"/>
      <c r="D23" s="325"/>
      <c r="E23" s="345"/>
      <c r="F23" s="325"/>
      <c r="G23" s="345"/>
    </row>
    <row r="24" spans="1:10" ht="51">
      <c r="A24" s="313"/>
      <c r="B24" s="355" t="s">
        <v>271</v>
      </c>
      <c r="C24" s="356"/>
      <c r="D24" s="357"/>
      <c r="E24" s="311"/>
      <c r="F24" s="312"/>
      <c r="G24" s="358"/>
      <c r="H24" s="350"/>
      <c r="I24" s="350"/>
      <c r="J24" s="350"/>
    </row>
    <row r="25" spans="1:10" ht="63.75">
      <c r="A25" s="313"/>
      <c r="B25" s="355" t="s">
        <v>272</v>
      </c>
      <c r="C25" s="356"/>
      <c r="D25" s="357"/>
      <c r="E25" s="311"/>
      <c r="F25" s="312"/>
      <c r="G25" s="358"/>
      <c r="H25" s="350"/>
      <c r="I25" s="350"/>
      <c r="J25" s="350"/>
    </row>
    <row r="26" spans="1:10" ht="14.25">
      <c r="A26" s="313"/>
      <c r="B26" s="309" t="s">
        <v>273</v>
      </c>
      <c r="C26" s="310"/>
      <c r="D26" s="311"/>
      <c r="E26" s="311"/>
      <c r="F26" s="312"/>
      <c r="G26" s="358"/>
      <c r="H26" s="350"/>
      <c r="I26" s="350"/>
      <c r="J26" s="350"/>
    </row>
    <row r="27" spans="1:10" ht="14.25">
      <c r="A27" s="313"/>
      <c r="B27" s="309" t="s">
        <v>262</v>
      </c>
      <c r="C27" s="310"/>
      <c r="D27" s="311"/>
      <c r="E27" s="311"/>
      <c r="F27" s="312"/>
      <c r="G27" s="358"/>
      <c r="H27" s="350"/>
      <c r="I27" s="350"/>
      <c r="J27" s="350"/>
    </row>
    <row r="28" spans="1:10" ht="14.25">
      <c r="A28" s="313"/>
      <c r="B28" s="359" t="s">
        <v>274</v>
      </c>
      <c r="C28" s="360">
        <v>30</v>
      </c>
      <c r="D28" s="323" t="s">
        <v>88</v>
      </c>
      <c r="E28" s="361"/>
      <c r="F28" s="320" t="s">
        <v>10</v>
      </c>
      <c r="G28" s="362">
        <f>C28*E28</f>
        <v>0</v>
      </c>
      <c r="H28" s="350"/>
      <c r="I28" s="350"/>
      <c r="J28" s="350"/>
    </row>
    <row r="29" spans="1:10" ht="14.25">
      <c r="A29" s="313"/>
      <c r="B29" s="309" t="s">
        <v>275</v>
      </c>
      <c r="C29" s="310"/>
      <c r="D29" s="311"/>
      <c r="E29" s="311"/>
      <c r="F29" s="312"/>
      <c r="G29" s="358"/>
      <c r="H29" s="350"/>
      <c r="I29" s="350"/>
      <c r="J29" s="350"/>
    </row>
    <row r="30" spans="1:10" ht="14.25">
      <c r="A30" s="313"/>
      <c r="B30" s="359" t="s">
        <v>274</v>
      </c>
      <c r="C30" s="360">
        <v>35</v>
      </c>
      <c r="D30" s="323" t="s">
        <v>88</v>
      </c>
      <c r="E30" s="361"/>
      <c r="F30" s="320" t="s">
        <v>10</v>
      </c>
      <c r="G30" s="362">
        <f>C30*E30</f>
        <v>0</v>
      </c>
      <c r="H30" s="350"/>
      <c r="I30" s="350"/>
      <c r="J30" s="350"/>
    </row>
    <row r="31" spans="1:10" ht="14.25">
      <c r="A31" s="313"/>
      <c r="B31" s="363"/>
      <c r="C31" s="364"/>
      <c r="D31" s="365"/>
      <c r="E31" s="366"/>
      <c r="F31" s="317"/>
      <c r="G31" s="358"/>
      <c r="H31" s="350"/>
      <c r="I31" s="350"/>
      <c r="J31" s="350"/>
    </row>
    <row r="32" spans="1:7" s="354" customFormat="1" ht="114.75">
      <c r="A32" s="352" t="s">
        <v>276</v>
      </c>
      <c r="B32" s="309" t="s">
        <v>277</v>
      </c>
      <c r="C32" s="314"/>
      <c r="D32" s="367"/>
      <c r="E32" s="347"/>
      <c r="F32" s="367"/>
      <c r="G32" s="345"/>
    </row>
    <row r="33" spans="1:7" s="354" customFormat="1" ht="25.5">
      <c r="A33" s="368"/>
      <c r="B33" s="309" t="s">
        <v>278</v>
      </c>
      <c r="C33" s="314"/>
      <c r="D33" s="367"/>
      <c r="E33" s="347"/>
      <c r="F33" s="367"/>
      <c r="G33" s="345"/>
    </row>
    <row r="34" spans="1:7" s="354" customFormat="1" ht="25.5">
      <c r="A34" s="369"/>
      <c r="B34" s="309" t="s">
        <v>279</v>
      </c>
      <c r="C34" s="314"/>
      <c r="D34" s="367"/>
      <c r="E34" s="347"/>
      <c r="F34" s="367"/>
      <c r="G34" s="345"/>
    </row>
    <row r="35" spans="1:7" s="354" customFormat="1" ht="63.75">
      <c r="A35" s="369"/>
      <c r="B35" s="309" t="s">
        <v>280</v>
      </c>
      <c r="C35" s="314"/>
      <c r="D35" s="367"/>
      <c r="E35" s="347"/>
      <c r="F35" s="367"/>
      <c r="G35" s="345"/>
    </row>
    <row r="36" spans="1:10" ht="14.25">
      <c r="A36" s="313"/>
      <c r="B36" s="309" t="s">
        <v>273</v>
      </c>
      <c r="C36" s="310"/>
      <c r="D36" s="311"/>
      <c r="E36" s="311"/>
      <c r="F36" s="312"/>
      <c r="G36" s="358"/>
      <c r="H36" s="350"/>
      <c r="I36" s="350"/>
      <c r="J36" s="350"/>
    </row>
    <row r="37" spans="1:10" ht="14.25">
      <c r="A37" s="313"/>
      <c r="B37" s="309" t="s">
        <v>262</v>
      </c>
      <c r="C37" s="310"/>
      <c r="D37" s="311"/>
      <c r="E37" s="311"/>
      <c r="F37" s="312"/>
      <c r="G37" s="358"/>
      <c r="H37" s="350"/>
      <c r="I37" s="350"/>
      <c r="J37" s="350"/>
    </row>
    <row r="38" spans="1:10" ht="14.25">
      <c r="A38" s="313"/>
      <c r="B38" s="359" t="s">
        <v>274</v>
      </c>
      <c r="C38" s="360">
        <v>30</v>
      </c>
      <c r="D38" s="323" t="s">
        <v>88</v>
      </c>
      <c r="E38" s="361"/>
      <c r="F38" s="320" t="s">
        <v>10</v>
      </c>
      <c r="G38" s="362">
        <f>C38*E38</f>
        <v>0</v>
      </c>
      <c r="H38" s="350"/>
      <c r="I38" s="350"/>
      <c r="J38" s="350"/>
    </row>
    <row r="39" spans="1:10" ht="14.25">
      <c r="A39" s="313"/>
      <c r="B39" s="309" t="s">
        <v>275</v>
      </c>
      <c r="C39" s="310"/>
      <c r="D39" s="311"/>
      <c r="E39" s="311"/>
      <c r="F39" s="312"/>
      <c r="G39" s="358"/>
      <c r="H39" s="350"/>
      <c r="I39" s="350"/>
      <c r="J39" s="350"/>
    </row>
    <row r="40" spans="1:10" ht="14.25">
      <c r="A40" s="313"/>
      <c r="B40" s="359" t="s">
        <v>274</v>
      </c>
      <c r="C40" s="360">
        <v>35</v>
      </c>
      <c r="D40" s="323" t="s">
        <v>88</v>
      </c>
      <c r="E40" s="361"/>
      <c r="F40" s="320" t="s">
        <v>10</v>
      </c>
      <c r="G40" s="362">
        <f>C40*E40</f>
        <v>0</v>
      </c>
      <c r="H40" s="350"/>
      <c r="I40" s="350"/>
      <c r="J40" s="350"/>
    </row>
    <row r="41" spans="1:7" s="354" customFormat="1" ht="15">
      <c r="A41" s="369"/>
      <c r="B41" s="370"/>
      <c r="C41" s="314"/>
      <c r="D41" s="367"/>
      <c r="E41" s="347"/>
      <c r="F41" s="367"/>
      <c r="G41" s="345"/>
    </row>
    <row r="42" spans="1:7" s="377" customFormat="1" ht="25.5">
      <c r="A42" s="371"/>
      <c r="B42" s="372" t="s">
        <v>281</v>
      </c>
      <c r="C42" s="373"/>
      <c r="D42" s="374"/>
      <c r="E42" s="374"/>
      <c r="F42" s="375" t="s">
        <v>10</v>
      </c>
      <c r="G42" s="376">
        <f>SUM(G9:G40)</f>
        <v>0</v>
      </c>
    </row>
    <row r="43" spans="1:10" ht="15" thickBot="1">
      <c r="A43" s="313"/>
      <c r="B43" s="378"/>
      <c r="C43" s="314"/>
      <c r="D43" s="317"/>
      <c r="E43" s="316"/>
      <c r="F43" s="317"/>
      <c r="G43" s="347"/>
      <c r="H43" s="350"/>
      <c r="I43" s="350"/>
      <c r="J43" s="350"/>
    </row>
    <row r="44" spans="1:11" s="307" customFormat="1" ht="15.75" thickBot="1">
      <c r="A44" s="303" t="s">
        <v>282</v>
      </c>
      <c r="B44" s="303" t="s">
        <v>15</v>
      </c>
      <c r="C44" s="306"/>
      <c r="D44" s="305"/>
      <c r="E44" s="305"/>
      <c r="F44" s="302"/>
      <c r="G44" s="379"/>
      <c r="H44" s="305"/>
      <c r="I44" s="305"/>
      <c r="J44" s="305"/>
      <c r="K44" s="305"/>
    </row>
    <row r="45" spans="1:11" s="307" customFormat="1" ht="15">
      <c r="A45" s="380"/>
      <c r="B45" s="380"/>
      <c r="C45" s="381"/>
      <c r="D45" s="305"/>
      <c r="E45" s="305"/>
      <c r="F45" s="302"/>
      <c r="G45" s="379"/>
      <c r="H45" s="305"/>
      <c r="I45" s="305"/>
      <c r="J45" s="305"/>
      <c r="K45" s="305"/>
    </row>
    <row r="46" spans="1:10" ht="102">
      <c r="A46" s="308" t="s">
        <v>259</v>
      </c>
      <c r="B46" s="309" t="s">
        <v>283</v>
      </c>
      <c r="C46" s="310"/>
      <c r="D46" s="311"/>
      <c r="E46" s="311"/>
      <c r="F46" s="312"/>
      <c r="G46" s="347"/>
      <c r="H46" s="350"/>
      <c r="I46" s="350"/>
      <c r="J46" s="350"/>
    </row>
    <row r="47" spans="1:10" ht="63.75">
      <c r="A47" s="313"/>
      <c r="B47" s="309" t="s">
        <v>284</v>
      </c>
      <c r="C47" s="310"/>
      <c r="D47" s="311"/>
      <c r="E47" s="311"/>
      <c r="F47" s="312"/>
      <c r="G47" s="347"/>
      <c r="H47" s="350"/>
      <c r="I47" s="350"/>
      <c r="J47" s="350"/>
    </row>
    <row r="48" spans="1:10" ht="93" customHeight="1">
      <c r="A48" s="313"/>
      <c r="B48" s="309" t="s">
        <v>285</v>
      </c>
      <c r="C48" s="310"/>
      <c r="D48" s="311"/>
      <c r="E48" s="311"/>
      <c r="F48" s="312"/>
      <c r="G48" s="347"/>
      <c r="H48" s="350"/>
      <c r="I48" s="350"/>
      <c r="J48" s="350"/>
    </row>
    <row r="49" spans="1:10" ht="78">
      <c r="A49" s="313"/>
      <c r="B49" s="309" t="s">
        <v>286</v>
      </c>
      <c r="C49" s="356"/>
      <c r="D49" s="357"/>
      <c r="E49" s="357"/>
      <c r="F49" s="312"/>
      <c r="G49" s="347"/>
      <c r="H49" s="350"/>
      <c r="I49" s="350"/>
      <c r="J49" s="350"/>
    </row>
    <row r="50" spans="1:10" ht="25.5">
      <c r="A50" s="313"/>
      <c r="B50" s="309" t="s">
        <v>129</v>
      </c>
      <c r="C50" s="356"/>
      <c r="D50" s="357"/>
      <c r="E50" s="357"/>
      <c r="F50" s="312"/>
      <c r="G50" s="347"/>
      <c r="H50" s="350"/>
      <c r="I50" s="350"/>
      <c r="J50" s="350"/>
    </row>
    <row r="51" spans="1:10" ht="28.5" customHeight="1">
      <c r="A51" s="313"/>
      <c r="B51" s="309" t="s">
        <v>130</v>
      </c>
      <c r="C51" s="356"/>
      <c r="D51" s="357"/>
      <c r="E51" s="357"/>
      <c r="F51" s="312"/>
      <c r="G51" s="347"/>
      <c r="H51" s="350"/>
      <c r="I51" s="350"/>
      <c r="J51" s="350"/>
    </row>
    <row r="52" spans="1:10" ht="14.25">
      <c r="A52" s="313"/>
      <c r="B52" s="318" t="s">
        <v>131</v>
      </c>
      <c r="C52" s="360">
        <v>55</v>
      </c>
      <c r="D52" s="323" t="s">
        <v>88</v>
      </c>
      <c r="E52" s="324"/>
      <c r="F52" s="320" t="s">
        <v>10</v>
      </c>
      <c r="G52" s="321">
        <f>C52*E52</f>
        <v>0</v>
      </c>
      <c r="H52" s="350"/>
      <c r="I52" s="350"/>
      <c r="J52" s="350"/>
    </row>
    <row r="53" spans="1:10" ht="14.25">
      <c r="A53" s="313"/>
      <c r="B53" s="309"/>
      <c r="C53" s="364"/>
      <c r="D53" s="322"/>
      <c r="E53" s="316"/>
      <c r="F53" s="325"/>
      <c r="G53" s="345"/>
      <c r="H53" s="350"/>
      <c r="I53" s="350"/>
      <c r="J53" s="350"/>
    </row>
    <row r="54" spans="1:10" ht="103.5">
      <c r="A54" s="308" t="s">
        <v>264</v>
      </c>
      <c r="B54" s="309" t="s">
        <v>287</v>
      </c>
      <c r="C54" s="356"/>
      <c r="D54" s="357"/>
      <c r="E54" s="357"/>
      <c r="F54" s="312"/>
      <c r="G54" s="347"/>
      <c r="H54" s="350"/>
      <c r="I54" s="350"/>
      <c r="J54" s="350"/>
    </row>
    <row r="55" spans="1:10" ht="14.25">
      <c r="A55" s="313"/>
      <c r="B55" s="309" t="s">
        <v>132</v>
      </c>
      <c r="C55" s="382"/>
      <c r="D55" s="383"/>
      <c r="E55" s="383"/>
      <c r="F55" s="312"/>
      <c r="G55" s="347"/>
      <c r="H55" s="350"/>
      <c r="I55" s="350"/>
      <c r="J55" s="350"/>
    </row>
    <row r="56" spans="1:10" ht="14.25">
      <c r="A56" s="313"/>
      <c r="B56" s="318" t="s">
        <v>110</v>
      </c>
      <c r="C56" s="360">
        <v>50</v>
      </c>
      <c r="D56" s="323" t="s">
        <v>88</v>
      </c>
      <c r="E56" s="324"/>
      <c r="F56" s="320" t="s">
        <v>10</v>
      </c>
      <c r="G56" s="321">
        <f>C56*E56</f>
        <v>0</v>
      </c>
      <c r="H56" s="350"/>
      <c r="I56" s="350"/>
      <c r="J56" s="350"/>
    </row>
    <row r="57" spans="1:10" ht="14.25">
      <c r="A57" s="313"/>
      <c r="B57" s="378"/>
      <c r="C57" s="364"/>
      <c r="D57" s="365"/>
      <c r="E57" s="316"/>
      <c r="F57" s="317"/>
      <c r="G57" s="347"/>
      <c r="H57" s="350"/>
      <c r="I57" s="350"/>
      <c r="J57" s="350"/>
    </row>
    <row r="58" spans="1:10" ht="104.25" customHeight="1">
      <c r="A58" s="308" t="s">
        <v>266</v>
      </c>
      <c r="B58" s="309" t="s">
        <v>288</v>
      </c>
      <c r="C58" s="356"/>
      <c r="D58" s="357"/>
      <c r="E58" s="357"/>
      <c r="F58" s="312"/>
      <c r="G58" s="347"/>
      <c r="H58" s="350"/>
      <c r="I58" s="350"/>
      <c r="J58" s="350"/>
    </row>
    <row r="59" spans="1:10" ht="96.75" customHeight="1">
      <c r="A59" s="313"/>
      <c r="B59" s="309" t="s">
        <v>289</v>
      </c>
      <c r="C59" s="356"/>
      <c r="D59" s="357"/>
      <c r="E59" s="357"/>
      <c r="F59" s="312"/>
      <c r="G59" s="347"/>
      <c r="H59" s="350"/>
      <c r="I59" s="350"/>
      <c r="J59" s="350"/>
    </row>
    <row r="60" spans="1:10" ht="14.25">
      <c r="A60" s="313" t="s">
        <v>134</v>
      </c>
      <c r="B60" s="309" t="s">
        <v>135</v>
      </c>
      <c r="C60" s="382"/>
      <c r="D60" s="383"/>
      <c r="E60" s="383"/>
      <c r="F60" s="312"/>
      <c r="G60" s="347"/>
      <c r="H60" s="350"/>
      <c r="I60" s="350"/>
      <c r="J60" s="350"/>
    </row>
    <row r="61" spans="1:10" ht="14.25">
      <c r="A61" s="313"/>
      <c r="B61" s="309"/>
      <c r="D61" s="385"/>
      <c r="E61" s="316"/>
      <c r="F61" s="317"/>
      <c r="G61" s="347"/>
      <c r="H61" s="350" t="s">
        <v>290</v>
      </c>
      <c r="I61" s="350"/>
      <c r="J61" s="350"/>
    </row>
    <row r="62" spans="1:10" ht="14.25">
      <c r="A62" s="313"/>
      <c r="B62" s="318" t="s">
        <v>131</v>
      </c>
      <c r="C62" s="360">
        <v>5</v>
      </c>
      <c r="D62" s="323" t="s">
        <v>88</v>
      </c>
      <c r="E62" s="324"/>
      <c r="F62" s="320" t="s">
        <v>10</v>
      </c>
      <c r="G62" s="321">
        <f>C62*E62</f>
        <v>0</v>
      </c>
      <c r="H62" s="350"/>
      <c r="I62" s="350"/>
      <c r="J62" s="350"/>
    </row>
    <row r="63" spans="1:10" ht="14.25">
      <c r="A63" s="313"/>
      <c r="B63" s="378"/>
      <c r="C63" s="364"/>
      <c r="D63" s="365"/>
      <c r="E63" s="316"/>
      <c r="F63" s="317"/>
      <c r="G63" s="347"/>
      <c r="H63" s="350"/>
      <c r="I63" s="350"/>
      <c r="J63" s="350"/>
    </row>
    <row r="64" spans="1:10" ht="117.75" customHeight="1">
      <c r="A64" s="308" t="s">
        <v>269</v>
      </c>
      <c r="B64" s="309" t="s">
        <v>291</v>
      </c>
      <c r="C64" s="356"/>
      <c r="D64" s="357"/>
      <c r="E64" s="357"/>
      <c r="F64" s="312"/>
      <c r="G64" s="347"/>
      <c r="H64" s="350"/>
      <c r="I64" s="350"/>
      <c r="J64" s="350"/>
    </row>
    <row r="65" spans="1:10" ht="15" customHeight="1">
      <c r="A65" s="313"/>
      <c r="B65" s="309" t="s">
        <v>135</v>
      </c>
      <c r="C65" s="386"/>
      <c r="D65" s="387"/>
      <c r="E65" s="387"/>
      <c r="F65" s="388"/>
      <c r="G65" s="347"/>
      <c r="H65" s="350"/>
      <c r="I65" s="350"/>
      <c r="J65" s="350"/>
    </row>
    <row r="66" spans="1:10" ht="14.25">
      <c r="A66" s="313"/>
      <c r="B66" s="318" t="s">
        <v>131</v>
      </c>
      <c r="C66" s="360">
        <v>5</v>
      </c>
      <c r="D66" s="389" t="s">
        <v>136</v>
      </c>
      <c r="E66" s="324"/>
      <c r="F66" s="320" t="s">
        <v>10</v>
      </c>
      <c r="G66" s="321">
        <f>C66*E66</f>
        <v>0</v>
      </c>
      <c r="H66" s="350" t="s">
        <v>292</v>
      </c>
      <c r="I66" s="350"/>
      <c r="J66" s="350"/>
    </row>
    <row r="67" spans="1:10" ht="14.25">
      <c r="A67" s="313"/>
      <c r="B67" s="378"/>
      <c r="C67" s="364"/>
      <c r="D67" s="365"/>
      <c r="E67" s="316"/>
      <c r="F67" s="317"/>
      <c r="G67" s="347"/>
      <c r="H67" s="350"/>
      <c r="I67" s="350"/>
      <c r="J67" s="350"/>
    </row>
    <row r="68" spans="1:10" ht="76.5">
      <c r="A68" s="308" t="s">
        <v>276</v>
      </c>
      <c r="B68" s="309" t="s">
        <v>293</v>
      </c>
      <c r="C68" s="356"/>
      <c r="D68" s="357"/>
      <c r="E68" s="357"/>
      <c r="F68" s="312"/>
      <c r="G68" s="347"/>
      <c r="H68" s="350"/>
      <c r="I68" s="350"/>
      <c r="J68" s="350"/>
    </row>
    <row r="69" spans="1:10" ht="25.5">
      <c r="A69" s="313"/>
      <c r="B69" s="309" t="s">
        <v>294</v>
      </c>
      <c r="D69" s="385"/>
      <c r="E69" s="316"/>
      <c r="F69" s="317"/>
      <c r="G69" s="347"/>
      <c r="H69" s="350"/>
      <c r="I69" s="350"/>
      <c r="J69" s="350"/>
    </row>
    <row r="70" spans="1:10" ht="14.25">
      <c r="A70" s="313"/>
      <c r="B70" s="318" t="s">
        <v>131</v>
      </c>
      <c r="C70" s="360">
        <v>15.75</v>
      </c>
      <c r="D70" s="323" t="s">
        <v>88</v>
      </c>
      <c r="E70" s="324"/>
      <c r="F70" s="320" t="s">
        <v>10</v>
      </c>
      <c r="G70" s="321">
        <f>C70*E70</f>
        <v>0</v>
      </c>
      <c r="H70" s="350"/>
      <c r="I70" s="350"/>
      <c r="J70" s="350"/>
    </row>
    <row r="71" spans="1:10" ht="14.25">
      <c r="A71" s="313"/>
      <c r="B71" s="378"/>
      <c r="C71" s="364"/>
      <c r="D71" s="365"/>
      <c r="E71" s="316"/>
      <c r="F71" s="317"/>
      <c r="G71" s="347"/>
      <c r="H71" s="350"/>
      <c r="I71" s="350"/>
      <c r="J71" s="350"/>
    </row>
    <row r="72" spans="1:10" ht="168.75" customHeight="1">
      <c r="A72" s="308" t="s">
        <v>295</v>
      </c>
      <c r="B72" s="309" t="s">
        <v>296</v>
      </c>
      <c r="C72" s="356"/>
      <c r="D72" s="357"/>
      <c r="E72" s="357"/>
      <c r="F72" s="312"/>
      <c r="G72" s="347"/>
      <c r="H72" s="350"/>
      <c r="I72" s="350"/>
      <c r="J72" s="350"/>
    </row>
    <row r="73" spans="1:10" ht="37.5" customHeight="1">
      <c r="A73" s="313"/>
      <c r="B73" s="309" t="s">
        <v>137</v>
      </c>
      <c r="C73" s="356"/>
      <c r="D73" s="357"/>
      <c r="E73" s="357"/>
      <c r="F73" s="312"/>
      <c r="G73" s="347"/>
      <c r="H73" s="350"/>
      <c r="I73" s="350"/>
      <c r="J73" s="350"/>
    </row>
    <row r="74" spans="1:10" ht="27.75" customHeight="1">
      <c r="A74" s="313"/>
      <c r="B74" s="309" t="s">
        <v>138</v>
      </c>
      <c r="C74" s="356"/>
      <c r="D74" s="357"/>
      <c r="E74" s="357"/>
      <c r="F74" s="312"/>
      <c r="G74" s="347"/>
      <c r="H74" s="350"/>
      <c r="I74" s="350"/>
      <c r="J74" s="350"/>
    </row>
    <row r="75" spans="1:10" ht="15" customHeight="1">
      <c r="A75" s="308" t="s">
        <v>297</v>
      </c>
      <c r="B75" s="309" t="s">
        <v>298</v>
      </c>
      <c r="C75" s="356"/>
      <c r="D75" s="357"/>
      <c r="E75" s="357"/>
      <c r="F75" s="312"/>
      <c r="G75" s="347"/>
      <c r="H75" s="350"/>
      <c r="I75" s="350"/>
      <c r="J75" s="350"/>
    </row>
    <row r="76" spans="1:10" ht="15" customHeight="1">
      <c r="A76" s="313"/>
      <c r="B76" s="318" t="s">
        <v>131</v>
      </c>
      <c r="C76" s="360">
        <v>35</v>
      </c>
      <c r="D76" s="323" t="s">
        <v>88</v>
      </c>
      <c r="E76" s="324"/>
      <c r="F76" s="320" t="s">
        <v>10</v>
      </c>
      <c r="G76" s="321">
        <f>C76*E76</f>
        <v>0</v>
      </c>
      <c r="H76" s="350"/>
      <c r="I76" s="350"/>
      <c r="J76" s="350"/>
    </row>
    <row r="77" spans="1:10" ht="15" customHeight="1">
      <c r="A77" s="308" t="s">
        <v>299</v>
      </c>
      <c r="B77" s="309" t="s">
        <v>300</v>
      </c>
      <c r="C77" s="356"/>
      <c r="D77" s="357"/>
      <c r="E77" s="357"/>
      <c r="F77" s="312"/>
      <c r="G77" s="347"/>
      <c r="H77" s="350"/>
      <c r="I77" s="350"/>
      <c r="J77" s="350"/>
    </row>
    <row r="78" spans="1:10" ht="14.25">
      <c r="A78" s="313"/>
      <c r="B78" s="318" t="s">
        <v>131</v>
      </c>
      <c r="C78" s="360">
        <v>5</v>
      </c>
      <c r="D78" s="323" t="s">
        <v>88</v>
      </c>
      <c r="E78" s="324"/>
      <c r="F78" s="320" t="s">
        <v>10</v>
      </c>
      <c r="G78" s="321">
        <f>C78*E78</f>
        <v>0</v>
      </c>
      <c r="H78" s="350"/>
      <c r="I78" s="350"/>
      <c r="J78" s="350"/>
    </row>
    <row r="79" spans="1:10" ht="14.25">
      <c r="A79" s="313"/>
      <c r="B79" s="378"/>
      <c r="C79" s="364"/>
      <c r="D79" s="365"/>
      <c r="E79" s="316"/>
      <c r="F79" s="317"/>
      <c r="G79" s="347"/>
      <c r="H79" s="350"/>
      <c r="I79" s="350"/>
      <c r="J79" s="350"/>
    </row>
    <row r="80" spans="1:11" ht="105.75" customHeight="1">
      <c r="A80" s="308" t="s">
        <v>301</v>
      </c>
      <c r="B80" s="309" t="s">
        <v>302</v>
      </c>
      <c r="C80" s="356"/>
      <c r="D80" s="357"/>
      <c r="E80" s="357"/>
      <c r="F80" s="312"/>
      <c r="G80" s="347"/>
      <c r="H80" s="350"/>
      <c r="I80" s="350"/>
      <c r="J80" s="350"/>
      <c r="K80" s="315"/>
    </row>
    <row r="81" spans="1:10" ht="38.25">
      <c r="A81" s="313"/>
      <c r="B81" s="309" t="s">
        <v>137</v>
      </c>
      <c r="C81" s="356"/>
      <c r="D81" s="357"/>
      <c r="E81" s="357"/>
      <c r="F81" s="312"/>
      <c r="G81" s="347"/>
      <c r="H81" s="350"/>
      <c r="I81" s="350"/>
      <c r="J81" s="350"/>
    </row>
    <row r="82" spans="1:10" ht="14.25">
      <c r="A82" s="313"/>
      <c r="B82" s="309" t="s">
        <v>303</v>
      </c>
      <c r="C82" s="382"/>
      <c r="D82" s="383"/>
      <c r="E82" s="383"/>
      <c r="F82" s="312"/>
      <c r="G82" s="347"/>
      <c r="H82" s="350"/>
      <c r="I82" s="350"/>
      <c r="J82" s="350"/>
    </row>
    <row r="83" spans="1:10" ht="14.25">
      <c r="A83" s="313"/>
      <c r="B83" s="390" t="s">
        <v>304</v>
      </c>
      <c r="C83" s="391"/>
      <c r="D83" s="390"/>
      <c r="E83" s="390"/>
      <c r="F83" s="388"/>
      <c r="G83" s="347"/>
      <c r="H83" s="350"/>
      <c r="I83" s="350"/>
      <c r="J83" s="350"/>
    </row>
    <row r="84" spans="1:10" ht="14.25">
      <c r="A84" s="313"/>
      <c r="B84" s="318" t="s">
        <v>12</v>
      </c>
      <c r="C84" s="360">
        <v>1</v>
      </c>
      <c r="D84" s="323" t="s">
        <v>88</v>
      </c>
      <c r="E84" s="324"/>
      <c r="F84" s="320" t="s">
        <v>10</v>
      </c>
      <c r="G84" s="321">
        <f>C84*E84</f>
        <v>0</v>
      </c>
      <c r="H84" s="350"/>
      <c r="I84" s="350"/>
      <c r="J84" s="350"/>
    </row>
    <row r="85" spans="1:10" ht="14.25">
      <c r="A85" s="313"/>
      <c r="B85" s="309" t="s">
        <v>305</v>
      </c>
      <c r="C85" s="364"/>
      <c r="D85" s="365"/>
      <c r="E85" s="316"/>
      <c r="F85" s="317"/>
      <c r="G85" s="347"/>
      <c r="H85" s="350"/>
      <c r="I85" s="350"/>
      <c r="J85" s="350"/>
    </row>
    <row r="86" spans="1:10" ht="14.25">
      <c r="A86" s="313"/>
      <c r="B86" s="318" t="s">
        <v>91</v>
      </c>
      <c r="C86" s="360">
        <v>20</v>
      </c>
      <c r="D86" s="323" t="s">
        <v>88</v>
      </c>
      <c r="E86" s="324"/>
      <c r="F86" s="320" t="s">
        <v>10</v>
      </c>
      <c r="G86" s="321">
        <f>C86*E86</f>
        <v>0</v>
      </c>
      <c r="H86" s="350"/>
      <c r="I86" s="350"/>
      <c r="J86" s="350"/>
    </row>
    <row r="87" spans="1:10" ht="14.25">
      <c r="A87" s="313"/>
      <c r="B87" s="378"/>
      <c r="C87" s="364"/>
      <c r="D87" s="365"/>
      <c r="E87" s="316"/>
      <c r="F87" s="317"/>
      <c r="G87" s="347"/>
      <c r="H87" s="350"/>
      <c r="I87" s="350"/>
      <c r="J87" s="350"/>
    </row>
    <row r="88" spans="1:10" ht="63.75">
      <c r="A88" s="308" t="s">
        <v>306</v>
      </c>
      <c r="B88" s="309" t="s">
        <v>307</v>
      </c>
      <c r="C88" s="356"/>
      <c r="D88" s="357"/>
      <c r="E88" s="357"/>
      <c r="F88" s="312"/>
      <c r="G88" s="347"/>
      <c r="H88" s="350"/>
      <c r="I88" s="350"/>
      <c r="J88" s="350"/>
    </row>
    <row r="89" spans="1:10" ht="38.25">
      <c r="A89" s="313"/>
      <c r="B89" s="392" t="s">
        <v>140</v>
      </c>
      <c r="C89" s="386"/>
      <c r="D89" s="387"/>
      <c r="E89" s="387"/>
      <c r="F89" s="388"/>
      <c r="G89" s="347"/>
      <c r="H89" s="350"/>
      <c r="I89" s="350"/>
      <c r="J89" s="350"/>
    </row>
    <row r="90" spans="1:10" ht="14.25">
      <c r="A90" s="313"/>
      <c r="B90" s="318" t="s">
        <v>131</v>
      </c>
      <c r="C90" s="360">
        <v>20</v>
      </c>
      <c r="D90" s="323" t="s">
        <v>88</v>
      </c>
      <c r="E90" s="324"/>
      <c r="F90" s="320" t="s">
        <v>10</v>
      </c>
      <c r="G90" s="321">
        <f>C90*E90</f>
        <v>0</v>
      </c>
      <c r="H90" s="350"/>
      <c r="I90" s="350"/>
      <c r="J90" s="350"/>
    </row>
    <row r="91" spans="1:10" ht="14.25">
      <c r="A91" s="313" t="s">
        <v>141</v>
      </c>
      <c r="B91" s="378"/>
      <c r="C91" s="364"/>
      <c r="D91" s="365"/>
      <c r="E91" s="316"/>
      <c r="F91" s="317"/>
      <c r="G91" s="347"/>
      <c r="H91" s="350"/>
      <c r="I91" s="350"/>
      <c r="J91" s="350"/>
    </row>
    <row r="92" spans="1:10" ht="76.5">
      <c r="A92" s="308" t="s">
        <v>308</v>
      </c>
      <c r="B92" s="309" t="s">
        <v>309</v>
      </c>
      <c r="C92" s="356"/>
      <c r="D92" s="357"/>
      <c r="E92" s="357"/>
      <c r="F92" s="312"/>
      <c r="G92" s="347"/>
      <c r="H92" s="350"/>
      <c r="I92" s="350"/>
      <c r="J92" s="350"/>
    </row>
    <row r="93" spans="1:10" ht="14.25">
      <c r="A93" s="313"/>
      <c r="B93" s="309" t="s">
        <v>273</v>
      </c>
      <c r="C93" s="382"/>
      <c r="D93" s="383"/>
      <c r="E93" s="383"/>
      <c r="F93" s="312"/>
      <c r="G93" s="347"/>
      <c r="H93" s="350"/>
      <c r="I93" s="350"/>
      <c r="J93" s="350"/>
    </row>
    <row r="94" spans="1:10" ht="14.25">
      <c r="A94" s="313"/>
      <c r="B94" s="318" t="s">
        <v>274</v>
      </c>
      <c r="C94" s="360">
        <v>30</v>
      </c>
      <c r="D94" s="323" t="s">
        <v>88</v>
      </c>
      <c r="E94" s="324"/>
      <c r="F94" s="320" t="s">
        <v>10</v>
      </c>
      <c r="G94" s="321">
        <f>C94*E94</f>
        <v>0</v>
      </c>
      <c r="H94" s="350"/>
      <c r="I94" s="350"/>
      <c r="J94" s="350"/>
    </row>
    <row r="95" spans="1:10" ht="14.25">
      <c r="A95" s="313"/>
      <c r="B95" s="378"/>
      <c r="C95" s="364"/>
      <c r="D95" s="365"/>
      <c r="E95" s="316"/>
      <c r="F95" s="317"/>
      <c r="G95" s="347"/>
      <c r="H95" s="350"/>
      <c r="I95" s="350"/>
      <c r="J95" s="350"/>
    </row>
    <row r="96" spans="1:10" ht="38.25">
      <c r="A96" s="308" t="s">
        <v>310</v>
      </c>
      <c r="B96" s="392" t="s">
        <v>311</v>
      </c>
      <c r="C96" s="386"/>
      <c r="D96" s="387"/>
      <c r="E96" s="387"/>
      <c r="F96" s="388"/>
      <c r="G96" s="347"/>
      <c r="H96" s="350"/>
      <c r="I96" s="350"/>
      <c r="J96" s="350"/>
    </row>
    <row r="97" spans="1:10" ht="14.25">
      <c r="A97" s="313"/>
      <c r="B97" s="318" t="s">
        <v>274</v>
      </c>
      <c r="C97" s="360">
        <v>30</v>
      </c>
      <c r="D97" s="323" t="s">
        <v>88</v>
      </c>
      <c r="E97" s="324"/>
      <c r="F97" s="320" t="s">
        <v>10</v>
      </c>
      <c r="G97" s="321">
        <f>C97*E97</f>
        <v>0</v>
      </c>
      <c r="H97" s="350"/>
      <c r="I97" s="350"/>
      <c r="J97" s="350"/>
    </row>
    <row r="98" spans="1:10" ht="14.25">
      <c r="A98" s="313"/>
      <c r="B98" s="378"/>
      <c r="C98" s="364"/>
      <c r="D98" s="365"/>
      <c r="E98" s="316"/>
      <c r="F98" s="317"/>
      <c r="G98" s="347"/>
      <c r="H98" s="350"/>
      <c r="I98" s="350"/>
      <c r="J98" s="350"/>
    </row>
    <row r="99" spans="1:10" ht="38.25">
      <c r="A99" s="308" t="s">
        <v>312</v>
      </c>
      <c r="B99" s="392" t="s">
        <v>313</v>
      </c>
      <c r="C99" s="386"/>
      <c r="D99" s="387"/>
      <c r="E99" s="387"/>
      <c r="F99" s="388"/>
      <c r="G99" s="347"/>
      <c r="H99" s="350"/>
      <c r="I99" s="350"/>
      <c r="J99" s="350"/>
    </row>
    <row r="100" spans="1:10" ht="14.25">
      <c r="A100" s="313"/>
      <c r="B100" s="318" t="s">
        <v>274</v>
      </c>
      <c r="C100" s="360">
        <v>35</v>
      </c>
      <c r="D100" s="323" t="s">
        <v>88</v>
      </c>
      <c r="E100" s="324"/>
      <c r="F100" s="320" t="s">
        <v>10</v>
      </c>
      <c r="G100" s="321">
        <f>C100*E100</f>
        <v>0</v>
      </c>
      <c r="H100" s="350"/>
      <c r="I100" s="350"/>
      <c r="J100" s="350"/>
    </row>
    <row r="101" spans="1:10" ht="14.25">
      <c r="A101" s="313"/>
      <c r="B101" s="309"/>
      <c r="C101" s="364"/>
      <c r="D101" s="322"/>
      <c r="E101" s="316"/>
      <c r="F101" s="325"/>
      <c r="G101" s="347"/>
      <c r="H101" s="350"/>
      <c r="I101" s="350"/>
      <c r="J101" s="350"/>
    </row>
    <row r="102" spans="1:7" s="377" customFormat="1" ht="12.75">
      <c r="A102" s="371"/>
      <c r="B102" s="372" t="s">
        <v>314</v>
      </c>
      <c r="C102" s="373"/>
      <c r="D102" s="374"/>
      <c r="E102" s="374"/>
      <c r="F102" s="375" t="s">
        <v>10</v>
      </c>
      <c r="G102" s="376">
        <f>SUM(G47:G100)</f>
        <v>0</v>
      </c>
    </row>
    <row r="103" spans="1:10" ht="14.25">
      <c r="A103" s="313"/>
      <c r="B103" s="378"/>
      <c r="C103" s="314"/>
      <c r="D103" s="317"/>
      <c r="E103" s="316"/>
      <c r="F103" s="317"/>
      <c r="G103" s="347"/>
      <c r="H103" s="350"/>
      <c r="I103" s="350"/>
      <c r="J103" s="350"/>
    </row>
    <row r="104" spans="1:10" ht="14.25">
      <c r="A104" s="313"/>
      <c r="B104" s="378"/>
      <c r="C104" s="314"/>
      <c r="D104" s="317"/>
      <c r="E104" s="316"/>
      <c r="F104" s="317"/>
      <c r="G104" s="347"/>
      <c r="H104" s="350"/>
      <c r="I104" s="350"/>
      <c r="J104" s="350"/>
    </row>
    <row r="105" spans="1:10" ht="15" thickBot="1">
      <c r="A105" s="393"/>
      <c r="B105" s="370"/>
      <c r="D105" s="394"/>
      <c r="E105" s="395"/>
      <c r="F105" s="367"/>
      <c r="G105" s="347"/>
      <c r="H105" s="350"/>
      <c r="I105" s="350"/>
      <c r="J105" s="350"/>
    </row>
    <row r="106" spans="1:7" ht="15.75" thickBot="1">
      <c r="A106" s="396" t="s">
        <v>155</v>
      </c>
      <c r="B106" s="397" t="s">
        <v>316</v>
      </c>
      <c r="C106" s="398"/>
      <c r="D106" s="399"/>
      <c r="E106" s="399"/>
      <c r="F106" s="400"/>
      <c r="G106" s="401"/>
    </row>
    <row r="107" spans="1:7" ht="14.25">
      <c r="A107" s="313"/>
      <c r="B107" s="355"/>
      <c r="D107" s="385"/>
      <c r="E107" s="366"/>
      <c r="F107" s="402"/>
      <c r="G107" s="403"/>
    </row>
    <row r="108" spans="1:7" ht="14.25">
      <c r="A108" s="308"/>
      <c r="B108" s="363"/>
      <c r="C108" s="364"/>
      <c r="D108" s="365"/>
      <c r="E108" s="366"/>
      <c r="F108" s="404"/>
      <c r="G108" s="403"/>
    </row>
    <row r="109" spans="1:7" ht="63.75">
      <c r="A109" s="308" t="s">
        <v>259</v>
      </c>
      <c r="B109" s="683" t="s">
        <v>556</v>
      </c>
      <c r="C109" s="356"/>
      <c r="D109" s="357"/>
      <c r="E109" s="311"/>
      <c r="F109" s="405"/>
      <c r="G109" s="403"/>
    </row>
    <row r="110" spans="1:7" ht="14.25">
      <c r="A110" s="313"/>
      <c r="B110" s="309" t="s">
        <v>317</v>
      </c>
      <c r="C110" s="310"/>
      <c r="D110" s="311"/>
      <c r="E110" s="311"/>
      <c r="F110" s="405"/>
      <c r="G110" s="403"/>
    </row>
    <row r="111" spans="1:7" ht="14.25">
      <c r="A111" s="406"/>
      <c r="B111" s="359" t="s">
        <v>13</v>
      </c>
      <c r="C111" s="360">
        <v>25</v>
      </c>
      <c r="D111" s="323" t="s">
        <v>88</v>
      </c>
      <c r="E111" s="361"/>
      <c r="F111" s="407" t="s">
        <v>10</v>
      </c>
      <c r="G111" s="408">
        <f>C111*E111</f>
        <v>0</v>
      </c>
    </row>
    <row r="112" spans="1:7" ht="14.25">
      <c r="A112" s="406"/>
      <c r="B112" s="355"/>
      <c r="C112" s="364"/>
      <c r="D112" s="365"/>
      <c r="E112" s="366"/>
      <c r="F112" s="404"/>
      <c r="G112" s="403"/>
    </row>
    <row r="113" spans="1:7" ht="89.25">
      <c r="A113" s="308" t="s">
        <v>264</v>
      </c>
      <c r="B113" s="355" t="s">
        <v>555</v>
      </c>
      <c r="C113" s="364"/>
      <c r="D113" s="365"/>
      <c r="E113" s="366"/>
      <c r="F113" s="404"/>
      <c r="G113" s="403"/>
    </row>
    <row r="114" spans="1:7" ht="14.25">
      <c r="A114" s="406"/>
      <c r="B114" s="359" t="s">
        <v>11</v>
      </c>
      <c r="C114" s="360">
        <v>1</v>
      </c>
      <c r="D114" s="323" t="s">
        <v>88</v>
      </c>
      <c r="E114" s="361"/>
      <c r="F114" s="407" t="s">
        <v>10</v>
      </c>
      <c r="G114" s="408">
        <f>C114*E114</f>
        <v>0</v>
      </c>
    </row>
    <row r="115" spans="1:7" ht="14.25">
      <c r="A115" s="406"/>
      <c r="B115" s="355"/>
      <c r="C115" s="364"/>
      <c r="D115" s="322"/>
      <c r="E115" s="366"/>
      <c r="F115" s="402"/>
      <c r="G115" s="403"/>
    </row>
    <row r="116" spans="1:7" ht="89.25">
      <c r="A116" s="308" t="s">
        <v>266</v>
      </c>
      <c r="B116" s="355" t="s">
        <v>318</v>
      </c>
      <c r="C116" s="364"/>
      <c r="D116" s="322"/>
      <c r="E116" s="366"/>
      <c r="F116" s="402"/>
      <c r="G116" s="403"/>
    </row>
    <row r="117" spans="1:7" ht="89.25">
      <c r="A117" s="406"/>
      <c r="B117" s="355" t="s">
        <v>319</v>
      </c>
      <c r="C117" s="364"/>
      <c r="D117" s="322"/>
      <c r="E117" s="366"/>
      <c r="F117" s="402"/>
      <c r="G117" s="403"/>
    </row>
    <row r="118" spans="1:7" ht="76.5">
      <c r="A118" s="406"/>
      <c r="B118" s="355" t="s">
        <v>320</v>
      </c>
      <c r="C118" s="364"/>
      <c r="D118" s="322"/>
      <c r="E118" s="366"/>
      <c r="F118" s="402"/>
      <c r="G118" s="403"/>
    </row>
    <row r="119" spans="1:7" ht="14.25">
      <c r="A119" s="313"/>
      <c r="B119" s="409" t="s">
        <v>321</v>
      </c>
      <c r="C119" s="410"/>
      <c r="D119" s="409"/>
      <c r="E119" s="409"/>
      <c r="F119" s="409"/>
      <c r="G119" s="403"/>
    </row>
    <row r="120" spans="1:7" ht="14.25">
      <c r="A120" s="313"/>
      <c r="B120" s="359" t="s">
        <v>322</v>
      </c>
      <c r="C120" s="360">
        <v>25</v>
      </c>
      <c r="D120" s="323" t="s">
        <v>88</v>
      </c>
      <c r="E120" s="361"/>
      <c r="F120" s="407" t="s">
        <v>10</v>
      </c>
      <c r="G120" s="408">
        <f>C120*E120</f>
        <v>0</v>
      </c>
    </row>
    <row r="121" spans="1:7" ht="14.25">
      <c r="A121" s="406"/>
      <c r="B121" s="355"/>
      <c r="C121" s="364"/>
      <c r="D121" s="322"/>
      <c r="E121" s="366"/>
      <c r="F121" s="402"/>
      <c r="G121" s="403"/>
    </row>
    <row r="122" spans="1:7" ht="39.75">
      <c r="A122" s="308" t="s">
        <v>269</v>
      </c>
      <c r="B122" s="355" t="s">
        <v>323</v>
      </c>
      <c r="C122" s="364"/>
      <c r="D122" s="322"/>
      <c r="E122" s="366"/>
      <c r="F122" s="402"/>
      <c r="G122" s="403"/>
    </row>
    <row r="123" spans="1:7" ht="14.25">
      <c r="A123" s="406"/>
      <c r="B123" s="409" t="s">
        <v>321</v>
      </c>
      <c r="C123" s="364"/>
      <c r="D123" s="322"/>
      <c r="E123" s="366"/>
      <c r="F123" s="402"/>
      <c r="G123" s="403"/>
    </row>
    <row r="124" spans="1:7" ht="14.25">
      <c r="A124" s="406"/>
      <c r="B124" s="359" t="s">
        <v>91</v>
      </c>
      <c r="C124" s="360">
        <v>25</v>
      </c>
      <c r="D124" s="323" t="s">
        <v>88</v>
      </c>
      <c r="E124" s="361"/>
      <c r="F124" s="407" t="s">
        <v>10</v>
      </c>
      <c r="G124" s="408">
        <f>C124*E124</f>
        <v>0</v>
      </c>
    </row>
    <row r="125" spans="1:7" ht="14.25">
      <c r="A125" s="406"/>
      <c r="B125" s="355"/>
      <c r="C125" s="364"/>
      <c r="D125" s="322"/>
      <c r="E125" s="366"/>
      <c r="F125" s="402"/>
      <c r="G125" s="403"/>
    </row>
    <row r="126" spans="1:7" ht="14.25">
      <c r="A126" s="313"/>
      <c r="B126" s="411" t="s">
        <v>73</v>
      </c>
      <c r="C126" s="364"/>
      <c r="D126" s="322"/>
      <c r="E126" s="366"/>
      <c r="F126" s="402"/>
      <c r="G126" s="403"/>
    </row>
    <row r="127" spans="1:7" ht="14.25">
      <c r="A127" s="313"/>
      <c r="B127" s="355"/>
      <c r="C127" s="364"/>
      <c r="D127" s="322"/>
      <c r="E127" s="366"/>
      <c r="F127" s="402"/>
      <c r="G127" s="403"/>
    </row>
    <row r="128" spans="1:7" ht="14.25">
      <c r="A128" s="412"/>
      <c r="B128" s="413" t="s">
        <v>395</v>
      </c>
      <c r="C128" s="373"/>
      <c r="D128" s="414"/>
      <c r="E128" s="414"/>
      <c r="F128" s="415" t="s">
        <v>10</v>
      </c>
      <c r="G128" s="416" t="e">
        <f>SUM(M113G111:G125)</f>
        <v>#NAME?</v>
      </c>
    </row>
    <row r="129" spans="1:7" ht="14.25">
      <c r="A129" s="313"/>
      <c r="B129" s="355"/>
      <c r="C129" s="364"/>
      <c r="D129" s="322"/>
      <c r="E129" s="366"/>
      <c r="F129" s="402"/>
      <c r="G129" s="403"/>
    </row>
    <row r="130" spans="1:7" ht="14.25">
      <c r="A130" s="313"/>
      <c r="B130" s="355"/>
      <c r="D130" s="385"/>
      <c r="E130" s="366"/>
      <c r="F130" s="402"/>
      <c r="G130" s="403"/>
    </row>
    <row r="131" spans="1:7" ht="15" thickBot="1">
      <c r="A131" s="313"/>
      <c r="B131" s="355"/>
      <c r="D131" s="385"/>
      <c r="E131" s="366"/>
      <c r="F131" s="402"/>
      <c r="G131" s="403"/>
    </row>
    <row r="132" spans="1:7" ht="15.75" thickBot="1">
      <c r="A132" s="396" t="s">
        <v>315</v>
      </c>
      <c r="B132" s="303" t="s">
        <v>324</v>
      </c>
      <c r="C132" s="306"/>
      <c r="D132" s="305"/>
      <c r="E132" s="417"/>
      <c r="F132" s="302"/>
      <c r="G132" s="418"/>
    </row>
    <row r="133" spans="1:7" ht="15" thickBot="1">
      <c r="A133" s="419"/>
      <c r="B133" s="420"/>
      <c r="C133" s="421"/>
      <c r="D133" s="422"/>
      <c r="E133" s="422"/>
      <c r="F133" s="423"/>
      <c r="G133" s="345"/>
    </row>
    <row r="134" spans="1:7" ht="15.75" thickBot="1">
      <c r="A134" s="424" t="s">
        <v>396</v>
      </c>
      <c r="B134" s="425" t="s">
        <v>325</v>
      </c>
      <c r="C134" s="426"/>
      <c r="D134" s="427"/>
      <c r="E134" s="345"/>
      <c r="F134" s="428"/>
      <c r="G134" s="345"/>
    </row>
    <row r="135" spans="1:7" ht="14.25">
      <c r="A135" s="369"/>
      <c r="B135" s="429"/>
      <c r="C135" s="314"/>
      <c r="D135" s="367"/>
      <c r="E135" s="347"/>
      <c r="F135" s="367"/>
      <c r="G135" s="345"/>
    </row>
    <row r="136" spans="1:7" ht="14.25">
      <c r="A136" s="369"/>
      <c r="B136" s="370"/>
      <c r="C136" s="314"/>
      <c r="D136" s="367"/>
      <c r="E136" s="347"/>
      <c r="F136" s="367"/>
      <c r="G136" s="345"/>
    </row>
    <row r="137" spans="1:7" ht="38.25">
      <c r="A137" s="352" t="s">
        <v>259</v>
      </c>
      <c r="B137" s="353" t="s">
        <v>326</v>
      </c>
      <c r="C137" s="430"/>
      <c r="D137" s="345"/>
      <c r="E137" s="345"/>
      <c r="F137" s="431"/>
      <c r="G137" s="345"/>
    </row>
    <row r="138" spans="1:7" ht="25.5">
      <c r="A138" s="368"/>
      <c r="B138" s="309" t="s">
        <v>327</v>
      </c>
      <c r="C138" s="430"/>
      <c r="D138" s="345"/>
      <c r="E138" s="345"/>
      <c r="F138" s="431"/>
      <c r="G138" s="345"/>
    </row>
    <row r="139" spans="1:7" ht="14.25">
      <c r="A139" s="368"/>
      <c r="B139" s="309" t="s">
        <v>328</v>
      </c>
      <c r="C139" s="430"/>
      <c r="D139" s="345"/>
      <c r="E139" s="345"/>
      <c r="F139" s="431"/>
      <c r="G139" s="345"/>
    </row>
    <row r="140" spans="1:7" ht="14.25">
      <c r="A140" s="368"/>
      <c r="B140" s="318" t="s">
        <v>19</v>
      </c>
      <c r="C140" s="319">
        <v>1</v>
      </c>
      <c r="D140" s="323" t="s">
        <v>88</v>
      </c>
      <c r="E140" s="321"/>
      <c r="F140" s="320" t="s">
        <v>10</v>
      </c>
      <c r="G140" s="321">
        <f>C140*E140</f>
        <v>0</v>
      </c>
    </row>
    <row r="141" spans="1:7" ht="14.25">
      <c r="A141" s="368"/>
      <c r="B141" s="309"/>
      <c r="C141" s="314"/>
      <c r="D141" s="322"/>
      <c r="E141" s="345"/>
      <c r="F141" s="325"/>
      <c r="G141" s="345"/>
    </row>
    <row r="142" spans="1:7" ht="63.75">
      <c r="A142" s="308" t="s">
        <v>264</v>
      </c>
      <c r="B142" s="309" t="s">
        <v>329</v>
      </c>
      <c r="C142" s="432"/>
      <c r="D142" s="433"/>
      <c r="E142" s="434"/>
      <c r="F142" s="367"/>
      <c r="G142" s="345"/>
    </row>
    <row r="143" spans="1:7" ht="25.5">
      <c r="A143" s="308"/>
      <c r="B143" s="309" t="s">
        <v>327</v>
      </c>
      <c r="C143" s="432"/>
      <c r="D143" s="433"/>
      <c r="E143" s="434"/>
      <c r="F143" s="367"/>
      <c r="G143" s="345"/>
    </row>
    <row r="144" spans="1:7" ht="14.25">
      <c r="A144" s="308"/>
      <c r="B144" s="318" t="s">
        <v>19</v>
      </c>
      <c r="C144" s="319">
        <v>2.5</v>
      </c>
      <c r="D144" s="323" t="s">
        <v>88</v>
      </c>
      <c r="E144" s="321"/>
      <c r="F144" s="320" t="s">
        <v>10</v>
      </c>
      <c r="G144" s="321">
        <f>C144*E144</f>
        <v>0</v>
      </c>
    </row>
    <row r="145" spans="1:7" ht="14.25">
      <c r="A145" s="308"/>
      <c r="B145" s="318" t="s">
        <v>330</v>
      </c>
      <c r="C145" s="435">
        <v>29</v>
      </c>
      <c r="D145" s="323" t="s">
        <v>88</v>
      </c>
      <c r="E145" s="321"/>
      <c r="F145" s="320" t="s">
        <v>10</v>
      </c>
      <c r="G145" s="321">
        <f>C145*E145</f>
        <v>0</v>
      </c>
    </row>
    <row r="146" spans="1:7" ht="14.25">
      <c r="A146" s="308"/>
      <c r="B146" s="309"/>
      <c r="C146" s="436"/>
      <c r="D146" s="322"/>
      <c r="E146" s="345"/>
      <c r="F146" s="325"/>
      <c r="G146" s="345"/>
    </row>
    <row r="147" spans="1:7" ht="76.5">
      <c r="A147" s="308" t="s">
        <v>266</v>
      </c>
      <c r="B147" s="309" t="s">
        <v>331</v>
      </c>
      <c r="C147" s="436"/>
      <c r="D147" s="322"/>
      <c r="E147" s="345"/>
      <c r="F147" s="325"/>
      <c r="G147" s="345"/>
    </row>
    <row r="148" spans="1:7" ht="38.25">
      <c r="A148" s="308"/>
      <c r="B148" s="309" t="s">
        <v>332</v>
      </c>
      <c r="C148" s="436"/>
      <c r="D148" s="322"/>
      <c r="E148" s="345"/>
      <c r="F148" s="325"/>
      <c r="G148" s="345"/>
    </row>
    <row r="149" spans="1:7" ht="14.25">
      <c r="A149" s="308"/>
      <c r="B149" s="309" t="s">
        <v>333</v>
      </c>
      <c r="C149" s="436"/>
      <c r="D149" s="322"/>
      <c r="E149" s="345"/>
      <c r="F149" s="325"/>
      <c r="G149" s="345"/>
    </row>
    <row r="150" spans="1:7" ht="14.25">
      <c r="A150" s="308"/>
      <c r="B150" s="318" t="s">
        <v>19</v>
      </c>
      <c r="C150" s="319">
        <v>0.8</v>
      </c>
      <c r="D150" s="323" t="s">
        <v>88</v>
      </c>
      <c r="E150" s="321"/>
      <c r="F150" s="320" t="s">
        <v>10</v>
      </c>
      <c r="G150" s="321">
        <f>C150*E150</f>
        <v>0</v>
      </c>
    </row>
    <row r="151" spans="1:7" ht="14.25">
      <c r="A151" s="368"/>
      <c r="B151" s="309"/>
      <c r="C151" s="314"/>
      <c r="D151" s="322"/>
      <c r="E151" s="345"/>
      <c r="F151" s="325"/>
      <c r="G151" s="345"/>
    </row>
    <row r="152" spans="1:7" ht="14.25">
      <c r="A152" s="437"/>
      <c r="B152" s="438" t="s">
        <v>325</v>
      </c>
      <c r="C152" s="439" t="s">
        <v>48</v>
      </c>
      <c r="D152" s="440" t="s">
        <v>48</v>
      </c>
      <c r="E152" s="441"/>
      <c r="F152" s="442" t="s">
        <v>10</v>
      </c>
      <c r="G152" s="443">
        <f>SUM(G140:G150)</f>
        <v>0</v>
      </c>
    </row>
    <row r="153" spans="1:7" ht="14.25">
      <c r="A153" s="369"/>
      <c r="B153" s="353"/>
      <c r="C153" s="314"/>
      <c r="D153" s="325"/>
      <c r="E153" s="345"/>
      <c r="F153" s="325"/>
      <c r="G153" s="345"/>
    </row>
    <row r="154" spans="1:7" ht="15" thickBot="1">
      <c r="A154" s="369"/>
      <c r="B154" s="444"/>
      <c r="C154" s="314"/>
      <c r="D154" s="367"/>
      <c r="E154" s="347"/>
      <c r="F154" s="367"/>
      <c r="G154" s="345"/>
    </row>
    <row r="155" spans="1:7" ht="26.25" thickBot="1">
      <c r="A155" s="424" t="s">
        <v>397</v>
      </c>
      <c r="B155" s="445" t="s">
        <v>335</v>
      </c>
      <c r="C155" s="446"/>
      <c r="D155" s="433"/>
      <c r="E155" s="434"/>
      <c r="F155" s="347"/>
      <c r="G155" s="345"/>
    </row>
    <row r="156" spans="1:7" ht="14.25">
      <c r="A156" s="369"/>
      <c r="B156" s="444"/>
      <c r="C156" s="314"/>
      <c r="D156" s="347"/>
      <c r="E156" s="347"/>
      <c r="F156" s="347"/>
      <c r="G156" s="345"/>
    </row>
    <row r="157" spans="1:7" ht="25.5">
      <c r="A157" s="368"/>
      <c r="B157" s="309" t="s">
        <v>336</v>
      </c>
      <c r="C157" s="314"/>
      <c r="D157" s="347"/>
      <c r="E157" s="347"/>
      <c r="F157" s="347"/>
      <c r="G157" s="345"/>
    </row>
    <row r="158" spans="1:7" ht="25.5">
      <c r="A158" s="369"/>
      <c r="B158" s="309" t="s">
        <v>337</v>
      </c>
      <c r="C158" s="314"/>
      <c r="D158" s="347"/>
      <c r="E158" s="347"/>
      <c r="F158" s="347"/>
      <c r="G158" s="345"/>
    </row>
    <row r="159" spans="1:7" ht="38.25">
      <c r="A159" s="369"/>
      <c r="B159" s="309" t="s">
        <v>338</v>
      </c>
      <c r="C159" s="314"/>
      <c r="D159" s="347"/>
      <c r="E159" s="347"/>
      <c r="F159" s="347"/>
      <c r="G159" s="345"/>
    </row>
    <row r="160" spans="1:7" ht="14.25">
      <c r="A160" s="369"/>
      <c r="B160" s="309" t="s">
        <v>339</v>
      </c>
      <c r="C160" s="314"/>
      <c r="D160" s="347"/>
      <c r="E160" s="347"/>
      <c r="F160" s="347"/>
      <c r="G160" s="345"/>
    </row>
    <row r="161" spans="1:7" ht="114.75">
      <c r="A161" s="393"/>
      <c r="B161" s="309" t="s">
        <v>340</v>
      </c>
      <c r="C161" s="314"/>
      <c r="D161" s="347"/>
      <c r="E161" s="347"/>
      <c r="F161" s="347"/>
      <c r="G161" s="345"/>
    </row>
    <row r="162" spans="1:7" ht="51">
      <c r="A162" s="369"/>
      <c r="B162" s="309" t="s">
        <v>341</v>
      </c>
      <c r="C162" s="314"/>
      <c r="D162" s="347"/>
      <c r="E162" s="347"/>
      <c r="F162" s="347"/>
      <c r="G162" s="345"/>
    </row>
    <row r="163" spans="1:7" ht="14.25">
      <c r="A163" s="369"/>
      <c r="B163" s="309" t="s">
        <v>342</v>
      </c>
      <c r="C163" s="314"/>
      <c r="D163" s="347"/>
      <c r="E163" s="347"/>
      <c r="F163" s="347"/>
      <c r="G163" s="345"/>
    </row>
    <row r="164" spans="1:7" ht="38.25">
      <c r="A164" s="369"/>
      <c r="B164" s="309" t="s">
        <v>343</v>
      </c>
      <c r="C164" s="314"/>
      <c r="D164" s="347"/>
      <c r="E164" s="347"/>
      <c r="F164" s="347"/>
      <c r="G164" s="345"/>
    </row>
    <row r="165" spans="1:7" ht="14.25">
      <c r="A165" s="369"/>
      <c r="B165" s="309"/>
      <c r="C165" s="314"/>
      <c r="D165" s="347"/>
      <c r="E165" s="347"/>
      <c r="F165" s="347"/>
      <c r="G165" s="345"/>
    </row>
    <row r="166" spans="1:7" ht="14.25">
      <c r="A166" s="369"/>
      <c r="B166" s="309" t="s">
        <v>344</v>
      </c>
      <c r="C166" s="314"/>
      <c r="D166" s="347"/>
      <c r="E166" s="347"/>
      <c r="F166" s="347"/>
      <c r="G166" s="345"/>
    </row>
    <row r="167" spans="1:7" ht="51">
      <c r="A167" s="369"/>
      <c r="B167" s="309" t="s">
        <v>345</v>
      </c>
      <c r="C167" s="314"/>
      <c r="D167" s="347"/>
      <c r="E167" s="347"/>
      <c r="F167" s="347"/>
      <c r="G167" s="345"/>
    </row>
    <row r="168" spans="1:7" ht="38.25">
      <c r="A168" s="369"/>
      <c r="B168" s="309" t="s">
        <v>346</v>
      </c>
      <c r="C168" s="314"/>
      <c r="D168" s="347"/>
      <c r="E168" s="347"/>
      <c r="F168" s="347"/>
      <c r="G168" s="345"/>
    </row>
    <row r="169" spans="1:7" ht="25.5">
      <c r="A169" s="369"/>
      <c r="B169" s="309" t="s">
        <v>347</v>
      </c>
      <c r="C169" s="314"/>
      <c r="D169" s="347"/>
      <c r="E169" s="347"/>
      <c r="F169" s="347"/>
      <c r="G169" s="345"/>
    </row>
    <row r="170" spans="1:7" ht="14.25">
      <c r="A170" s="369"/>
      <c r="B170" s="444"/>
      <c r="C170" s="314"/>
      <c r="D170" s="347"/>
      <c r="E170" s="347"/>
      <c r="F170" s="347"/>
      <c r="G170" s="345"/>
    </row>
    <row r="171" spans="1:7" ht="38.25">
      <c r="A171" s="352" t="s">
        <v>259</v>
      </c>
      <c r="B171" s="309" t="s">
        <v>348</v>
      </c>
      <c r="C171" s="314"/>
      <c r="D171" s="367"/>
      <c r="E171" s="347"/>
      <c r="F171" s="367"/>
      <c r="G171" s="345"/>
    </row>
    <row r="172" spans="1:7" ht="89.25">
      <c r="A172" s="369"/>
      <c r="B172" s="309" t="s">
        <v>349</v>
      </c>
      <c r="C172" s="314"/>
      <c r="D172" s="367"/>
      <c r="E172" s="347"/>
      <c r="F172" s="367"/>
      <c r="G172" s="345"/>
    </row>
    <row r="173" spans="1:7" ht="63.75">
      <c r="A173" s="369"/>
      <c r="B173" s="309" t="s">
        <v>350</v>
      </c>
      <c r="C173" s="314"/>
      <c r="D173" s="367"/>
      <c r="E173" s="347"/>
      <c r="F173" s="367"/>
      <c r="G173" s="345"/>
    </row>
    <row r="174" spans="1:7" ht="38.25">
      <c r="A174" s="447"/>
      <c r="B174" s="309" t="s">
        <v>351</v>
      </c>
      <c r="C174" s="314"/>
      <c r="D174" s="367"/>
      <c r="E174" s="347"/>
      <c r="F174" s="367"/>
      <c r="G174" s="345"/>
    </row>
    <row r="175" spans="1:7" ht="38.25">
      <c r="A175" s="369"/>
      <c r="B175" s="309" t="s">
        <v>352</v>
      </c>
      <c r="C175" s="314"/>
      <c r="D175" s="367"/>
      <c r="E175" s="347"/>
      <c r="F175" s="367"/>
      <c r="G175" s="345"/>
    </row>
    <row r="176" spans="1:7" ht="51">
      <c r="A176" s="369"/>
      <c r="B176" s="309" t="s">
        <v>353</v>
      </c>
      <c r="C176" s="314"/>
      <c r="D176" s="367"/>
      <c r="E176" s="347"/>
      <c r="F176" s="367"/>
      <c r="G176" s="345"/>
    </row>
    <row r="177" spans="1:7" ht="140.25">
      <c r="A177" s="369"/>
      <c r="B177" s="353" t="s">
        <v>354</v>
      </c>
      <c r="C177" s="314"/>
      <c r="D177" s="367"/>
      <c r="E177" s="347"/>
      <c r="F177" s="367"/>
      <c r="G177" s="345"/>
    </row>
    <row r="178" spans="1:7" ht="38.25">
      <c r="A178" s="369"/>
      <c r="B178" s="309" t="s">
        <v>355</v>
      </c>
      <c r="C178" s="314"/>
      <c r="D178" s="367"/>
      <c r="E178" s="347"/>
      <c r="F178" s="367"/>
      <c r="G178" s="345"/>
    </row>
    <row r="179" spans="1:7" ht="51">
      <c r="A179" s="369"/>
      <c r="B179" s="353" t="s">
        <v>356</v>
      </c>
      <c r="C179" s="314"/>
      <c r="D179" s="367"/>
      <c r="E179" s="347"/>
      <c r="F179" s="367"/>
      <c r="G179" s="448"/>
    </row>
    <row r="180" spans="1:7" ht="14.25">
      <c r="A180" s="369"/>
      <c r="B180" s="370"/>
      <c r="C180" s="314"/>
      <c r="D180" s="367"/>
      <c r="E180" s="347"/>
      <c r="F180" s="367"/>
      <c r="G180" s="448"/>
    </row>
    <row r="181" spans="1:7" ht="38.25">
      <c r="A181" s="352" t="s">
        <v>357</v>
      </c>
      <c r="B181" s="353" t="s">
        <v>358</v>
      </c>
      <c r="C181" s="449"/>
      <c r="D181" s="367"/>
      <c r="E181" s="347"/>
      <c r="F181" s="367"/>
      <c r="G181" s="345"/>
    </row>
    <row r="182" spans="1:7" ht="14.25">
      <c r="A182" s="447"/>
      <c r="B182" s="353" t="s">
        <v>359</v>
      </c>
      <c r="C182" s="314"/>
      <c r="D182" s="325"/>
      <c r="E182" s="345"/>
      <c r="F182" s="325"/>
      <c r="G182" s="345"/>
    </row>
    <row r="183" spans="1:7" ht="14.25">
      <c r="A183" s="450"/>
      <c r="B183" s="451" t="s">
        <v>360</v>
      </c>
      <c r="C183" s="452"/>
      <c r="D183" s="453"/>
      <c r="E183" s="448"/>
      <c r="F183" s="453"/>
      <c r="G183" s="345"/>
    </row>
    <row r="184" spans="1:7" ht="14.25">
      <c r="A184" s="450"/>
      <c r="B184" s="451" t="s">
        <v>361</v>
      </c>
      <c r="C184" s="452"/>
      <c r="D184" s="454"/>
      <c r="E184" s="455"/>
      <c r="F184" s="454"/>
      <c r="G184" s="345"/>
    </row>
    <row r="185" spans="1:7" ht="14.25">
      <c r="A185" s="450"/>
      <c r="B185" s="451" t="s">
        <v>362</v>
      </c>
      <c r="C185" s="452"/>
      <c r="D185" s="453"/>
      <c r="E185" s="448"/>
      <c r="F185" s="453"/>
      <c r="G185" s="448"/>
    </row>
    <row r="186" spans="1:7" ht="14.25">
      <c r="A186" s="450"/>
      <c r="B186" s="451" t="s">
        <v>363</v>
      </c>
      <c r="C186" s="452"/>
      <c r="D186" s="453"/>
      <c r="E186" s="448"/>
      <c r="F186" s="453"/>
      <c r="G186" s="448"/>
    </row>
    <row r="187" spans="1:7" ht="14.25">
      <c r="A187" s="369"/>
      <c r="B187" s="318" t="s">
        <v>91</v>
      </c>
      <c r="C187" s="319">
        <v>35</v>
      </c>
      <c r="D187" s="323" t="s">
        <v>88</v>
      </c>
      <c r="E187" s="321"/>
      <c r="F187" s="320" t="s">
        <v>10</v>
      </c>
      <c r="G187" s="321">
        <f>C187*E187</f>
        <v>0</v>
      </c>
    </row>
    <row r="188" spans="1:7" ht="14.25">
      <c r="A188" s="369"/>
      <c r="B188" s="370"/>
      <c r="C188" s="314"/>
      <c r="D188" s="325"/>
      <c r="E188" s="347"/>
      <c r="F188" s="367"/>
      <c r="G188" s="345"/>
    </row>
    <row r="189" spans="1:7" ht="178.5">
      <c r="A189" s="352" t="s">
        <v>264</v>
      </c>
      <c r="B189" s="456" t="s">
        <v>364</v>
      </c>
      <c r="C189" s="449"/>
      <c r="D189" s="457"/>
      <c r="E189" s="458"/>
      <c r="F189" s="457"/>
      <c r="G189" s="347"/>
    </row>
    <row r="190" spans="1:7" ht="14.25">
      <c r="A190" s="369"/>
      <c r="B190" s="318" t="s">
        <v>365</v>
      </c>
      <c r="C190" s="319">
        <v>1</v>
      </c>
      <c r="D190" s="323" t="s">
        <v>88</v>
      </c>
      <c r="E190" s="321"/>
      <c r="F190" s="320" t="s">
        <v>10</v>
      </c>
      <c r="G190" s="321">
        <f>C190*E190</f>
        <v>0</v>
      </c>
    </row>
    <row r="191" spans="1:7" ht="14.25">
      <c r="A191" s="369"/>
      <c r="B191" s="318" t="s">
        <v>366</v>
      </c>
      <c r="C191" s="319">
        <v>1</v>
      </c>
      <c r="D191" s="323" t="s">
        <v>88</v>
      </c>
      <c r="E191" s="321"/>
      <c r="F191" s="320" t="s">
        <v>10</v>
      </c>
      <c r="G191" s="321">
        <f>C191*E191</f>
        <v>0</v>
      </c>
    </row>
    <row r="192" spans="1:7" ht="14.25">
      <c r="A192" s="369"/>
      <c r="B192" s="318" t="s">
        <v>367</v>
      </c>
      <c r="C192" s="319">
        <v>1</v>
      </c>
      <c r="D192" s="323" t="s">
        <v>88</v>
      </c>
      <c r="E192" s="321"/>
      <c r="F192" s="320" t="s">
        <v>10</v>
      </c>
      <c r="G192" s="321">
        <f>C192*E192</f>
        <v>0</v>
      </c>
    </row>
    <row r="193" spans="1:7" ht="14.25">
      <c r="A193" s="369"/>
      <c r="B193" s="309"/>
      <c r="C193" s="314"/>
      <c r="D193" s="322"/>
      <c r="E193" s="345"/>
      <c r="F193" s="325"/>
      <c r="G193" s="345"/>
    </row>
    <row r="194" spans="1:7" ht="25.5">
      <c r="A194" s="308" t="s">
        <v>266</v>
      </c>
      <c r="B194" s="309" t="s">
        <v>368</v>
      </c>
      <c r="C194" s="436"/>
      <c r="D194" s="322"/>
      <c r="E194" s="345"/>
      <c r="F194" s="325"/>
      <c r="G194" s="345"/>
    </row>
    <row r="195" spans="1:7" ht="25.5">
      <c r="A195" s="313"/>
      <c r="B195" s="309" t="s">
        <v>369</v>
      </c>
      <c r="C195" s="436"/>
      <c r="D195" s="322"/>
      <c r="E195" s="345"/>
      <c r="F195" s="325"/>
      <c r="G195" s="345"/>
    </row>
    <row r="196" spans="1:7" ht="38.25">
      <c r="A196" s="313"/>
      <c r="B196" s="309" t="s">
        <v>370</v>
      </c>
      <c r="C196" s="436"/>
      <c r="D196" s="322"/>
      <c r="E196" s="345"/>
      <c r="F196" s="325"/>
      <c r="G196" s="345"/>
    </row>
    <row r="197" spans="1:7" ht="25.5">
      <c r="A197" s="313"/>
      <c r="B197" s="309" t="s">
        <v>371</v>
      </c>
      <c r="C197" s="436"/>
      <c r="D197" s="322"/>
      <c r="E197" s="345"/>
      <c r="F197" s="325"/>
      <c r="G197" s="345"/>
    </row>
    <row r="198" spans="1:7" ht="14.25">
      <c r="A198" s="313"/>
      <c r="B198" s="309" t="s">
        <v>372</v>
      </c>
      <c r="C198" s="436"/>
      <c r="D198" s="322"/>
      <c r="E198" s="345"/>
      <c r="F198" s="325"/>
      <c r="G198" s="345"/>
    </row>
    <row r="199" spans="1:7" ht="51">
      <c r="A199" s="313"/>
      <c r="B199" s="309" t="s">
        <v>373</v>
      </c>
      <c r="C199" s="436"/>
      <c r="D199" s="322"/>
      <c r="E199" s="345"/>
      <c r="F199" s="325"/>
      <c r="G199" s="345"/>
    </row>
    <row r="200" spans="1:7" ht="102">
      <c r="A200" s="313"/>
      <c r="B200" s="309" t="s">
        <v>374</v>
      </c>
      <c r="C200" s="436"/>
      <c r="D200" s="322"/>
      <c r="E200" s="345"/>
      <c r="F200" s="325"/>
      <c r="G200" s="345"/>
    </row>
    <row r="201" spans="1:7" ht="25.5">
      <c r="A201" s="308"/>
      <c r="B201" s="309" t="s">
        <v>375</v>
      </c>
      <c r="C201" s="436"/>
      <c r="D201" s="322"/>
      <c r="E201" s="345"/>
      <c r="F201" s="325"/>
      <c r="G201" s="345"/>
    </row>
    <row r="202" spans="1:7" ht="25.5">
      <c r="A202" s="308"/>
      <c r="B202" s="309" t="s">
        <v>376</v>
      </c>
      <c r="C202" s="436"/>
      <c r="D202" s="322"/>
      <c r="E202" s="345"/>
      <c r="F202" s="325"/>
      <c r="G202" s="345"/>
    </row>
    <row r="203" spans="1:7" ht="25.5">
      <c r="A203" s="308"/>
      <c r="B203" s="309" t="s">
        <v>377</v>
      </c>
      <c r="C203" s="436"/>
      <c r="D203" s="322"/>
      <c r="E203" s="345"/>
      <c r="F203" s="325"/>
      <c r="G203" s="345"/>
    </row>
    <row r="204" spans="1:7" ht="14.25">
      <c r="A204" s="308"/>
      <c r="B204" s="318" t="s">
        <v>12</v>
      </c>
      <c r="C204" s="319">
        <v>3</v>
      </c>
      <c r="D204" s="323" t="s">
        <v>88</v>
      </c>
      <c r="E204" s="321"/>
      <c r="F204" s="320" t="s">
        <v>10</v>
      </c>
      <c r="G204" s="321">
        <f>C204*E204</f>
        <v>0</v>
      </c>
    </row>
    <row r="205" spans="1:7" ht="14.25">
      <c r="A205" s="308"/>
      <c r="B205" s="309"/>
      <c r="C205" s="436"/>
      <c r="D205" s="322"/>
      <c r="E205" s="345"/>
      <c r="F205" s="325"/>
      <c r="G205" s="345"/>
    </row>
    <row r="206" spans="1:7" ht="76.5">
      <c r="A206" s="308" t="s">
        <v>269</v>
      </c>
      <c r="B206" s="309" t="s">
        <v>378</v>
      </c>
      <c r="C206" s="436"/>
      <c r="D206" s="322"/>
      <c r="E206" s="345"/>
      <c r="F206" s="325"/>
      <c r="G206" s="345"/>
    </row>
    <row r="207" spans="1:7" ht="14.25">
      <c r="A207" s="308"/>
      <c r="B207" s="318" t="s">
        <v>379</v>
      </c>
      <c r="C207" s="319">
        <v>1</v>
      </c>
      <c r="D207" s="323" t="s">
        <v>88</v>
      </c>
      <c r="E207" s="321"/>
      <c r="F207" s="320" t="s">
        <v>10</v>
      </c>
      <c r="G207" s="321">
        <f>C207*E207</f>
        <v>0</v>
      </c>
    </row>
    <row r="208" spans="1:7" ht="18">
      <c r="A208" s="459"/>
      <c r="B208" s="460"/>
      <c r="C208" s="314"/>
      <c r="D208" s="347"/>
      <c r="E208" s="347"/>
      <c r="F208" s="347"/>
      <c r="G208" s="345"/>
    </row>
    <row r="209" spans="1:7" ht="25.5">
      <c r="A209" s="437"/>
      <c r="B209" s="438" t="s">
        <v>335</v>
      </c>
      <c r="C209" s="439"/>
      <c r="D209" s="440" t="s">
        <v>48</v>
      </c>
      <c r="E209" s="441" t="s">
        <v>334</v>
      </c>
      <c r="F209" s="442" t="s">
        <v>10</v>
      </c>
      <c r="G209" s="443">
        <f>SUM(G177:G208)</f>
        <v>0</v>
      </c>
    </row>
    <row r="210" spans="1:7" ht="14.25">
      <c r="A210" s="369"/>
      <c r="B210" s="444"/>
      <c r="C210" s="314"/>
      <c r="D210" s="367"/>
      <c r="E210" s="347"/>
      <c r="F210" s="367"/>
      <c r="G210" s="345"/>
    </row>
    <row r="211" spans="1:7" ht="15" thickBot="1">
      <c r="A211" s="369"/>
      <c r="B211" s="370"/>
      <c r="C211" s="314"/>
      <c r="D211" s="367"/>
      <c r="E211" s="347"/>
      <c r="F211" s="367"/>
      <c r="G211" s="345"/>
    </row>
    <row r="212" spans="1:7" ht="15" thickBot="1">
      <c r="A212" s="424" t="s">
        <v>398</v>
      </c>
      <c r="B212" s="425" t="s">
        <v>54</v>
      </c>
      <c r="C212" s="446"/>
      <c r="D212" s="433"/>
      <c r="E212" s="434"/>
      <c r="F212" s="367"/>
      <c r="G212" s="345"/>
    </row>
    <row r="213" spans="1:7" ht="14.25">
      <c r="A213" s="461"/>
      <c r="B213" s="370"/>
      <c r="C213" s="462"/>
      <c r="D213" s="463"/>
      <c r="E213" s="463"/>
      <c r="F213" s="464"/>
      <c r="G213" s="345"/>
    </row>
    <row r="214" spans="1:7" ht="25.5">
      <c r="A214" s="308" t="s">
        <v>259</v>
      </c>
      <c r="B214" s="353" t="s">
        <v>380</v>
      </c>
      <c r="C214" s="465"/>
      <c r="D214" s="466"/>
      <c r="E214" s="403"/>
      <c r="F214" s="312"/>
      <c r="G214" s="358"/>
    </row>
    <row r="215" spans="1:7" ht="191.25">
      <c r="A215" s="313"/>
      <c r="B215" s="309" t="s">
        <v>381</v>
      </c>
      <c r="C215" s="465"/>
      <c r="D215" s="466"/>
      <c r="E215" s="403"/>
      <c r="F215" s="312"/>
      <c r="G215" s="358"/>
    </row>
    <row r="216" spans="1:7" ht="14.25">
      <c r="A216" s="313"/>
      <c r="B216" s="466" t="s">
        <v>382</v>
      </c>
      <c r="C216" s="465"/>
      <c r="D216" s="466"/>
      <c r="E216" s="403"/>
      <c r="F216" s="312"/>
      <c r="G216" s="358"/>
    </row>
    <row r="217" spans="1:7" ht="14.25">
      <c r="A217" s="315"/>
      <c r="B217" s="467" t="s">
        <v>13</v>
      </c>
      <c r="C217" s="360">
        <v>35</v>
      </c>
      <c r="D217" s="323" t="s">
        <v>88</v>
      </c>
      <c r="E217" s="468"/>
      <c r="F217" s="320" t="s">
        <v>10</v>
      </c>
      <c r="G217" s="321">
        <f>C217*E217</f>
        <v>0</v>
      </c>
    </row>
    <row r="218" spans="1:7" ht="14.25">
      <c r="A218" s="315"/>
      <c r="B218" s="469"/>
      <c r="C218" s="470"/>
      <c r="D218" s="385"/>
      <c r="E218" s="403"/>
      <c r="F218" s="325"/>
      <c r="G218" s="345"/>
    </row>
    <row r="219" spans="1:7" ht="14.25">
      <c r="A219" s="308" t="s">
        <v>264</v>
      </c>
      <c r="B219" s="353" t="s">
        <v>383</v>
      </c>
      <c r="C219" s="465"/>
      <c r="D219" s="466"/>
      <c r="E219" s="403"/>
      <c r="F219" s="312"/>
      <c r="G219" s="358"/>
    </row>
    <row r="220" spans="1:7" ht="127.5">
      <c r="A220" s="313"/>
      <c r="B220" s="309" t="s">
        <v>384</v>
      </c>
      <c r="C220" s="465"/>
      <c r="D220" s="466"/>
      <c r="E220" s="403"/>
      <c r="F220" s="312"/>
      <c r="G220" s="358"/>
    </row>
    <row r="221" spans="1:7" ht="14.25">
      <c r="A221" s="313"/>
      <c r="B221" s="466" t="s">
        <v>382</v>
      </c>
      <c r="C221" s="465"/>
      <c r="D221" s="466"/>
      <c r="E221" s="403"/>
      <c r="F221" s="312"/>
      <c r="G221" s="358"/>
    </row>
    <row r="222" spans="1:7" ht="14.25">
      <c r="A222" s="315"/>
      <c r="B222" s="467" t="s">
        <v>13</v>
      </c>
      <c r="C222" s="360">
        <v>35</v>
      </c>
      <c r="D222" s="323" t="s">
        <v>88</v>
      </c>
      <c r="E222" s="468"/>
      <c r="F222" s="320" t="s">
        <v>10</v>
      </c>
      <c r="G222" s="321">
        <f>C222*E222</f>
        <v>0</v>
      </c>
    </row>
    <row r="223" spans="1:7" ht="14.25">
      <c r="A223" s="369"/>
      <c r="B223" s="471"/>
      <c r="C223" s="472"/>
      <c r="D223" s="473"/>
      <c r="E223" s="474"/>
      <c r="F223" s="473"/>
      <c r="G223" s="345"/>
    </row>
    <row r="224" spans="1:7" ht="14.25">
      <c r="A224" s="437"/>
      <c r="B224" s="438" t="s">
        <v>385</v>
      </c>
      <c r="C224" s="439"/>
      <c r="D224" s="440" t="s">
        <v>48</v>
      </c>
      <c r="E224" s="441" t="s">
        <v>334</v>
      </c>
      <c r="F224" s="442" t="s">
        <v>10</v>
      </c>
      <c r="G224" s="475">
        <f>SUM(G217:G222)</f>
        <v>0</v>
      </c>
    </row>
    <row r="225" spans="1:7" ht="14.25">
      <c r="A225" s="369"/>
      <c r="B225" s="370"/>
      <c r="C225" s="314"/>
      <c r="D225" s="367"/>
      <c r="E225" s="347"/>
      <c r="F225" s="367"/>
      <c r="G225" s="345"/>
    </row>
    <row r="226" spans="1:7" ht="14.25">
      <c r="A226" s="313"/>
      <c r="B226" s="476" t="s">
        <v>73</v>
      </c>
      <c r="C226" s="364"/>
      <c r="D226" s="322"/>
      <c r="E226" s="345"/>
      <c r="F226" s="325"/>
      <c r="G226" s="345"/>
    </row>
    <row r="227" spans="1:7" ht="14.25">
      <c r="A227" s="313"/>
      <c r="B227" s="309"/>
      <c r="C227" s="364"/>
      <c r="D227" s="322"/>
      <c r="E227" s="345"/>
      <c r="F227" s="325"/>
      <c r="G227" s="345"/>
    </row>
    <row r="228" spans="1:7" ht="14.25">
      <c r="A228" s="308" t="s">
        <v>390</v>
      </c>
      <c r="B228" s="353" t="s">
        <v>324</v>
      </c>
      <c r="C228" s="477"/>
      <c r="D228" s="478"/>
      <c r="E228" s="345"/>
      <c r="F228" s="325"/>
      <c r="G228" s="345"/>
    </row>
    <row r="229" spans="1:7" ht="14.25">
      <c r="A229" s="313" t="s">
        <v>396</v>
      </c>
      <c r="B229" s="309" t="s">
        <v>325</v>
      </c>
      <c r="D229" s="478"/>
      <c r="E229" s="403" t="s">
        <v>334</v>
      </c>
      <c r="F229" s="325" t="s">
        <v>10</v>
      </c>
      <c r="G229" s="345">
        <f>G152</f>
        <v>0</v>
      </c>
    </row>
    <row r="230" spans="1:7" ht="25.5">
      <c r="A230" s="313" t="s">
        <v>397</v>
      </c>
      <c r="B230" s="309" t="s">
        <v>335</v>
      </c>
      <c r="D230" s="478"/>
      <c r="E230" s="479" t="s">
        <v>334</v>
      </c>
      <c r="F230" s="325" t="s">
        <v>10</v>
      </c>
      <c r="G230" s="345">
        <f>G209</f>
        <v>0</v>
      </c>
    </row>
    <row r="231" spans="1:7" ht="14.25">
      <c r="A231" s="313" t="s">
        <v>400</v>
      </c>
      <c r="B231" s="309" t="s">
        <v>54</v>
      </c>
      <c r="C231" s="480"/>
      <c r="D231" s="481"/>
      <c r="E231" s="403" t="s">
        <v>334</v>
      </c>
      <c r="F231" s="325" t="s">
        <v>10</v>
      </c>
      <c r="G231" s="345">
        <f>G224</f>
        <v>0</v>
      </c>
    </row>
    <row r="232" spans="1:7" ht="14.25">
      <c r="A232" s="482"/>
      <c r="B232" s="413" t="s">
        <v>401</v>
      </c>
      <c r="C232" s="483"/>
      <c r="D232" s="414"/>
      <c r="E232" s="484"/>
      <c r="F232" s="485" t="s">
        <v>10</v>
      </c>
      <c r="G232" s="486">
        <f>SUM(G229:G231)</f>
        <v>0</v>
      </c>
    </row>
    <row r="233" spans="1:7" ht="14.25">
      <c r="A233" s="313"/>
      <c r="B233" s="355"/>
      <c r="D233" s="385"/>
      <c r="E233" s="366"/>
      <c r="F233" s="402"/>
      <c r="G233" s="403"/>
    </row>
    <row r="234" spans="1:7" ht="14.25">
      <c r="A234" s="313"/>
      <c r="B234" s="355"/>
      <c r="D234" s="385"/>
      <c r="E234" s="366"/>
      <c r="F234" s="402"/>
      <c r="G234" s="403"/>
    </row>
    <row r="235" spans="1:7" ht="14.25">
      <c r="A235" s="313"/>
      <c r="B235" s="355"/>
      <c r="D235" s="385"/>
      <c r="E235" s="366"/>
      <c r="F235" s="402"/>
      <c r="G235" s="403"/>
    </row>
    <row r="236" spans="1:7" ht="14.25">
      <c r="A236" s="313"/>
      <c r="B236" s="355"/>
      <c r="D236" s="385"/>
      <c r="E236" s="366"/>
      <c r="F236" s="402"/>
      <c r="G236" s="403"/>
    </row>
    <row r="238" spans="1:4" ht="15">
      <c r="A238" s="487"/>
      <c r="B238" s="488"/>
      <c r="C238" s="325"/>
      <c r="D238" s="489"/>
    </row>
    <row r="239" spans="1:4" ht="18">
      <c r="A239" s="493"/>
      <c r="B239" s="493" t="s">
        <v>386</v>
      </c>
      <c r="C239" s="494"/>
      <c r="D239" s="489"/>
    </row>
    <row r="240" spans="1:4" ht="15">
      <c r="A240" s="495"/>
      <c r="B240" s="406"/>
      <c r="C240" s="317"/>
      <c r="D240" s="489"/>
    </row>
    <row r="241" spans="1:4" ht="15">
      <c r="A241" s="495"/>
      <c r="B241" s="406"/>
      <c r="C241" s="317"/>
      <c r="D241" s="489"/>
    </row>
    <row r="242" spans="1:7" ht="15">
      <c r="A242" s="496" t="s">
        <v>1</v>
      </c>
      <c r="B242" s="497" t="s">
        <v>387</v>
      </c>
      <c r="C242" s="317"/>
      <c r="D242" s="498"/>
      <c r="E242" s="499"/>
      <c r="F242" s="500"/>
      <c r="G242" s="501"/>
    </row>
    <row r="243" spans="1:7" ht="14.25">
      <c r="A243" s="406"/>
      <c r="B243" s="502" t="s">
        <v>388</v>
      </c>
      <c r="C243" s="503" t="s">
        <v>389</v>
      </c>
      <c r="D243" s="504"/>
      <c r="E243" s="499"/>
      <c r="F243" s="500"/>
      <c r="G243" s="505">
        <f>G42</f>
        <v>0</v>
      </c>
    </row>
    <row r="244" spans="1:4" ht="15">
      <c r="A244" s="496"/>
      <c r="B244" s="496"/>
      <c r="C244" s="317"/>
      <c r="D244" s="489"/>
    </row>
    <row r="245" spans="1:4" ht="15">
      <c r="A245" s="496" t="s">
        <v>3</v>
      </c>
      <c r="B245" s="496" t="s">
        <v>15</v>
      </c>
      <c r="C245" s="317"/>
      <c r="D245" s="489"/>
    </row>
    <row r="246" spans="1:7" ht="14.25">
      <c r="A246" s="406"/>
      <c r="B246" s="502" t="s">
        <v>388</v>
      </c>
      <c r="C246" s="503" t="s">
        <v>389</v>
      </c>
      <c r="D246" s="506"/>
      <c r="E246" s="507"/>
      <c r="F246" s="508"/>
      <c r="G246" s="509">
        <f>G102</f>
        <v>0</v>
      </c>
    </row>
    <row r="247" spans="1:4" ht="15">
      <c r="A247" s="406"/>
      <c r="B247" s="406"/>
      <c r="C247" s="317"/>
      <c r="D247" s="489"/>
    </row>
    <row r="248" spans="1:4" ht="15">
      <c r="A248" s="496" t="s">
        <v>399</v>
      </c>
      <c r="B248" s="496" t="s">
        <v>316</v>
      </c>
      <c r="C248" s="510"/>
      <c r="D248" s="489"/>
    </row>
    <row r="249" spans="1:7" ht="14.25">
      <c r="A249" s="406"/>
      <c r="B249" s="502" t="s">
        <v>391</v>
      </c>
      <c r="C249" s="503" t="s">
        <v>389</v>
      </c>
      <c r="D249" s="506"/>
      <c r="E249" s="507"/>
      <c r="F249" s="508"/>
      <c r="G249" s="509" t="e">
        <f>G128</f>
        <v>#NAME?</v>
      </c>
    </row>
    <row r="250" spans="1:4" ht="15">
      <c r="A250" s="495"/>
      <c r="B250" s="406"/>
      <c r="C250" s="317"/>
      <c r="D250" s="489"/>
    </row>
    <row r="251" spans="1:4" ht="15">
      <c r="A251" s="496" t="s">
        <v>390</v>
      </c>
      <c r="B251" s="496" t="s">
        <v>324</v>
      </c>
      <c r="C251" s="510"/>
      <c r="D251" s="489"/>
    </row>
    <row r="252" spans="1:7" ht="14.25">
      <c r="A252" s="406"/>
      <c r="B252" s="502" t="s">
        <v>392</v>
      </c>
      <c r="C252" s="503" t="s">
        <v>389</v>
      </c>
      <c r="D252" s="506"/>
      <c r="E252" s="507"/>
      <c r="F252" s="508"/>
      <c r="G252" s="509">
        <f>G232</f>
        <v>0</v>
      </c>
    </row>
    <row r="253" spans="1:4" ht="15">
      <c r="A253" s="406"/>
      <c r="B253" s="495"/>
      <c r="C253" s="511"/>
      <c r="D253" s="489"/>
    </row>
    <row r="254" spans="1:4" ht="15">
      <c r="A254" s="495"/>
      <c r="B254" s="406"/>
      <c r="C254" s="317"/>
      <c r="D254" s="489"/>
    </row>
    <row r="255" spans="1:7" ht="15">
      <c r="A255" s="512"/>
      <c r="B255" s="513" t="s">
        <v>393</v>
      </c>
      <c r="C255" s="514" t="s">
        <v>389</v>
      </c>
      <c r="D255" s="515"/>
      <c r="E255" s="507"/>
      <c r="F255" s="508"/>
      <c r="G255" s="509" t="e">
        <f>SUM(G243:G252)</f>
        <v>#NAME?</v>
      </c>
    </row>
  </sheetData>
  <sheetProtection/>
  <printOptions horizontalCentered="1" verticalCentered="1"/>
  <pageMargins left="0.7" right="0.7" top="0.75" bottom="0.75" header="0.3" footer="0.3"/>
  <pageSetup fitToHeight="0" fitToWidth="0" horizontalDpi="300" verticalDpi="300" orientation="portrait" paperSize="9" scale="79" r:id="rId6"/>
  <headerFooter>
    <oddFooter>&amp;R&amp;P</oddFooter>
  </headerFooter>
  <rowBreaks count="2" manualBreakCount="2">
    <brk id="71" max="6" man="1"/>
    <brk id="103" max="6" man="1"/>
  </rowBreaks>
  <legacyDrawing r:id="rId5"/>
  <oleObjects>
    <oleObject progId="Equation.3" shapeId="1497015" r:id="rId1"/>
    <oleObject progId="Equation.3" shapeId="1497016" r:id="rId2"/>
    <oleObject progId="Equation.3" shapeId="1497017" r:id="rId3"/>
    <oleObject progId="Equation.3" shapeId="1497018" r:id="rId4"/>
  </oleObjects>
</worksheet>
</file>

<file path=xl/worksheets/sheet4.xml><?xml version="1.0" encoding="utf-8"?>
<worksheet xmlns="http://schemas.openxmlformats.org/spreadsheetml/2006/main" xmlns:r="http://schemas.openxmlformats.org/officeDocument/2006/relationships">
  <sheetPr>
    <pageSetUpPr fitToPage="1"/>
  </sheetPr>
  <dimension ref="A1:AI194"/>
  <sheetViews>
    <sheetView showGridLines="0" view="pageBreakPreview" zoomScale="85" zoomScaleNormal="115" zoomScaleSheetLayoutView="85" workbookViewId="0" topLeftCell="A1">
      <selection activeCell="M8" sqref="M8"/>
    </sheetView>
  </sheetViews>
  <sheetFormatPr defaultColWidth="9.140625" defaultRowHeight="12.75"/>
  <cols>
    <col min="1" max="1" width="5.7109375" style="549" customWidth="1"/>
    <col min="2" max="2" width="38.57421875" style="549" customWidth="1"/>
    <col min="3" max="3" width="7.28125" style="549" customWidth="1"/>
    <col min="4" max="4" width="12.00390625" style="549" customWidth="1"/>
    <col min="5" max="5" width="12.28125" style="549" customWidth="1"/>
    <col min="6" max="6" width="15.421875" style="549" customWidth="1"/>
    <col min="7" max="7" width="14.57421875" style="523" bestFit="1" customWidth="1"/>
    <col min="8" max="8" width="35.8515625" style="523" bestFit="1" customWidth="1"/>
    <col min="9" max="9" width="30.57421875" style="523" bestFit="1" customWidth="1"/>
    <col min="10" max="10" width="16.421875" style="619" customWidth="1"/>
    <col min="11" max="11" width="5.00390625" style="523" bestFit="1" customWidth="1"/>
    <col min="12" max="12" width="12.57421875" style="523" customWidth="1"/>
    <col min="13" max="13" width="16.7109375" style="523" bestFit="1" customWidth="1"/>
    <col min="14" max="14" width="20.00390625" style="523" bestFit="1" customWidth="1"/>
    <col min="15" max="15" width="15.140625" style="523" customWidth="1"/>
    <col min="16" max="18" width="9.140625" style="523" customWidth="1"/>
    <col min="19" max="19" width="15.140625" style="523" customWidth="1"/>
    <col min="20" max="20" width="9.140625" style="523" customWidth="1"/>
    <col min="21" max="21" width="15.7109375" style="523" customWidth="1"/>
    <col min="22" max="22" width="9.140625" style="523" customWidth="1"/>
    <col min="23" max="23" width="14.57421875" style="523" customWidth="1"/>
    <col min="24" max="24" width="23.421875" style="523" bestFit="1" customWidth="1"/>
    <col min="25" max="26" width="9.140625" style="523" customWidth="1"/>
    <col min="27" max="27" width="15.8515625" style="523" bestFit="1" customWidth="1"/>
    <col min="28" max="16384" width="9.140625" style="523" customWidth="1"/>
  </cols>
  <sheetData>
    <row r="1" spans="1:28" ht="25.5">
      <c r="A1" s="520" t="s">
        <v>402</v>
      </c>
      <c r="B1" s="521" t="s">
        <v>403</v>
      </c>
      <c r="C1" s="521" t="s">
        <v>404</v>
      </c>
      <c r="D1" s="521" t="s">
        <v>405</v>
      </c>
      <c r="E1" s="521" t="s">
        <v>406</v>
      </c>
      <c r="F1" s="522" t="s">
        <v>407</v>
      </c>
      <c r="H1" s="524" t="s">
        <v>408</v>
      </c>
      <c r="I1" s="525" t="s">
        <v>409</v>
      </c>
      <c r="J1" s="526" t="s">
        <v>410</v>
      </c>
      <c r="K1" s="527">
        <v>9</v>
      </c>
      <c r="M1" s="528" t="s">
        <v>411</v>
      </c>
      <c r="N1" s="529">
        <v>1868</v>
      </c>
      <c r="O1" s="530" t="s">
        <v>412</v>
      </c>
      <c r="P1" s="531">
        <v>60</v>
      </c>
      <c r="R1" s="532" t="s">
        <v>413</v>
      </c>
      <c r="S1" s="533">
        <v>64</v>
      </c>
      <c r="U1" s="534" t="s">
        <v>414</v>
      </c>
      <c r="V1" s="535">
        <v>1</v>
      </c>
      <c r="X1" s="534" t="s">
        <v>415</v>
      </c>
      <c r="Y1" s="535">
        <v>8</v>
      </c>
      <c r="AA1" s="536" t="s">
        <v>416</v>
      </c>
      <c r="AB1" s="537">
        <v>80</v>
      </c>
    </row>
    <row r="2" spans="1:25" ht="25.5">
      <c r="A2" s="538" t="s">
        <v>417</v>
      </c>
      <c r="B2" s="539" t="s">
        <v>418</v>
      </c>
      <c r="C2" s="539"/>
      <c r="D2" s="539"/>
      <c r="E2" s="539"/>
      <c r="F2" s="540"/>
      <c r="H2" s="524" t="s">
        <v>419</v>
      </c>
      <c r="I2" s="541" t="s">
        <v>420</v>
      </c>
      <c r="J2" s="526" t="s">
        <v>421</v>
      </c>
      <c r="K2" s="527">
        <v>28</v>
      </c>
      <c r="M2" s="528" t="s">
        <v>422</v>
      </c>
      <c r="N2" s="529">
        <v>264</v>
      </c>
      <c r="O2" s="530" t="s">
        <v>423</v>
      </c>
      <c r="P2" s="531">
        <v>0</v>
      </c>
      <c r="R2" s="532" t="s">
        <v>424</v>
      </c>
      <c r="S2" s="533">
        <v>14</v>
      </c>
      <c r="U2" s="534" t="s">
        <v>425</v>
      </c>
      <c r="V2" s="535">
        <v>5</v>
      </c>
      <c r="X2" s="534" t="s">
        <v>426</v>
      </c>
      <c r="Y2" s="535">
        <v>1</v>
      </c>
    </row>
    <row r="3" spans="1:21" ht="18">
      <c r="A3" s="542"/>
      <c r="B3" s="543"/>
      <c r="C3" s="544"/>
      <c r="D3" s="545"/>
      <c r="E3" s="546"/>
      <c r="F3" s="547"/>
      <c r="G3" s="548"/>
      <c r="H3" s="524" t="s">
        <v>427</v>
      </c>
      <c r="I3" s="541" t="s">
        <v>428</v>
      </c>
      <c r="J3" s="526" t="s">
        <v>427</v>
      </c>
      <c r="K3" s="527">
        <v>14</v>
      </c>
      <c r="L3" s="549"/>
      <c r="O3" s="530" t="s">
        <v>429</v>
      </c>
      <c r="P3" s="531">
        <v>2</v>
      </c>
      <c r="U3" s="534"/>
    </row>
    <row r="4" spans="1:16" ht="18">
      <c r="A4" s="550" t="str">
        <f>1&amp;"."</f>
        <v>1.</v>
      </c>
      <c r="B4" s="551" t="s">
        <v>430</v>
      </c>
      <c r="C4" s="552" t="s">
        <v>13</v>
      </c>
      <c r="D4" s="550">
        <v>55</v>
      </c>
      <c r="E4" s="553"/>
      <c r="F4" s="554">
        <f>D4*E4</f>
        <v>0</v>
      </c>
      <c r="G4" s="548"/>
      <c r="H4" s="524"/>
      <c r="I4" s="541"/>
      <c r="J4" s="526"/>
      <c r="K4" s="527"/>
      <c r="L4" s="549"/>
      <c r="O4" s="530" t="s">
        <v>431</v>
      </c>
      <c r="P4" s="531">
        <v>5</v>
      </c>
    </row>
    <row r="5" spans="1:11" ht="18">
      <c r="A5" s="550"/>
      <c r="B5" s="551"/>
      <c r="C5" s="555"/>
      <c r="D5" s="556"/>
      <c r="E5" s="557"/>
      <c r="F5" s="558"/>
      <c r="G5" s="548"/>
      <c r="H5" s="524"/>
      <c r="I5" s="559"/>
      <c r="J5" s="560"/>
      <c r="K5" s="549"/>
    </row>
    <row r="6" spans="1:11" ht="25.5">
      <c r="A6" s="550" t="str">
        <f>COUNTIF($A$4:A5,"*")+1&amp;"."</f>
        <v>2.</v>
      </c>
      <c r="B6" s="551" t="s">
        <v>432</v>
      </c>
      <c r="C6" s="552"/>
      <c r="D6" s="550"/>
      <c r="E6" s="553"/>
      <c r="F6" s="554"/>
      <c r="G6" s="548"/>
      <c r="H6" s="560"/>
      <c r="I6" s="561"/>
      <c r="J6" s="562"/>
      <c r="K6" s="549"/>
    </row>
    <row r="7" spans="1:11" ht="18">
      <c r="A7" s="563"/>
      <c r="B7" s="551"/>
      <c r="C7" s="552"/>
      <c r="D7" s="550"/>
      <c r="E7" s="553"/>
      <c r="F7" s="554"/>
      <c r="G7" s="548"/>
      <c r="H7" s="564" t="s">
        <v>433</v>
      </c>
      <c r="I7" s="564" t="s">
        <v>434</v>
      </c>
      <c r="J7" s="564" t="s">
        <v>435</v>
      </c>
      <c r="K7" s="549"/>
    </row>
    <row r="8" spans="1:11" ht="18">
      <c r="A8" s="563"/>
      <c r="B8" s="565" t="str">
        <f>"prekop P(l x 2), l="&amp;J8&amp;" m"</f>
        <v>prekop P(l x 2), l=9 m</v>
      </c>
      <c r="C8" s="566" t="s">
        <v>13</v>
      </c>
      <c r="D8" s="567">
        <v>9</v>
      </c>
      <c r="E8" s="568"/>
      <c r="F8" s="569"/>
      <c r="G8" s="548"/>
      <c r="H8" s="570"/>
      <c r="I8" s="570"/>
      <c r="J8" s="570">
        <f>prekop</f>
        <v>9</v>
      </c>
      <c r="K8" s="549"/>
    </row>
    <row r="9" spans="1:11" ht="18">
      <c r="A9" s="550"/>
      <c r="B9" s="571" t="s">
        <v>436</v>
      </c>
      <c r="C9" s="572" t="s">
        <v>13</v>
      </c>
      <c r="D9" s="573">
        <f>SUM(D8:D8)</f>
        <v>9</v>
      </c>
      <c r="E9" s="574"/>
      <c r="F9" s="575">
        <f>D9*E9</f>
        <v>0</v>
      </c>
      <c r="G9" s="548"/>
      <c r="H9" s="560"/>
      <c r="I9" s="562"/>
      <c r="J9" s="562"/>
      <c r="K9" s="549"/>
    </row>
    <row r="10" spans="1:11" ht="18">
      <c r="A10" s="550"/>
      <c r="B10" s="576"/>
      <c r="C10" s="552"/>
      <c r="D10" s="550"/>
      <c r="E10" s="553"/>
      <c r="F10" s="554"/>
      <c r="G10" s="548"/>
      <c r="H10" s="560"/>
      <c r="I10" s="562"/>
      <c r="J10" s="562"/>
      <c r="K10" s="549"/>
    </row>
    <row r="11" spans="1:11" ht="25.5">
      <c r="A11" s="550" t="str">
        <f>COUNTIF($A$4:A10,"*")+1&amp;"."</f>
        <v>3.</v>
      </c>
      <c r="B11" s="551" t="s">
        <v>437</v>
      </c>
      <c r="C11" s="552"/>
      <c r="D11" s="550"/>
      <c r="E11" s="553"/>
      <c r="F11" s="554"/>
      <c r="G11" s="548"/>
      <c r="H11" s="560"/>
      <c r="I11" s="562"/>
      <c r="J11" s="562"/>
      <c r="K11" s="549"/>
    </row>
    <row r="12" spans="1:11" ht="18">
      <c r="A12" s="550"/>
      <c r="B12" s="551"/>
      <c r="C12" s="552"/>
      <c r="D12" s="550"/>
      <c r="E12" s="553"/>
      <c r="F12" s="554"/>
      <c r="G12" s="548"/>
      <c r="H12" s="564" t="s">
        <v>433</v>
      </c>
      <c r="I12" s="564" t="s">
        <v>434</v>
      </c>
      <c r="J12" s="564" t="s">
        <v>435</v>
      </c>
      <c r="K12" s="549"/>
    </row>
    <row r="13" spans="1:11" ht="18">
      <c r="A13" s="550"/>
      <c r="B13" s="565" t="str">
        <f>"prekop P("&amp;H13&amp;"x"&amp;I13&amp;" cm), l="&amp;J13&amp;" m"</f>
        <v>prekop P(110x cm), l=9 m</v>
      </c>
      <c r="C13" s="566" t="s">
        <v>438</v>
      </c>
      <c r="D13" s="567">
        <v>9</v>
      </c>
      <c r="E13" s="568"/>
      <c r="F13" s="569"/>
      <c r="G13" s="548"/>
      <c r="H13" s="570">
        <v>110</v>
      </c>
      <c r="I13" s="570"/>
      <c r="J13" s="570">
        <f>prekop</f>
        <v>9</v>
      </c>
      <c r="K13" s="549"/>
    </row>
    <row r="14" spans="1:11" ht="18">
      <c r="A14" s="550"/>
      <c r="B14" s="571" t="s">
        <v>436</v>
      </c>
      <c r="C14" s="572" t="s">
        <v>438</v>
      </c>
      <c r="D14" s="573">
        <f>SUM(D13:D13)</f>
        <v>9</v>
      </c>
      <c r="E14" s="574"/>
      <c r="F14" s="575">
        <f>D14*E14</f>
        <v>0</v>
      </c>
      <c r="G14" s="548"/>
      <c r="H14" s="560"/>
      <c r="I14" s="562"/>
      <c r="J14" s="562"/>
      <c r="K14" s="549"/>
    </row>
    <row r="15" spans="1:11" ht="18">
      <c r="A15" s="550"/>
      <c r="B15" s="551"/>
      <c r="C15" s="555"/>
      <c r="D15" s="556"/>
      <c r="E15" s="557"/>
      <c r="F15" s="558"/>
      <c r="G15" s="548"/>
      <c r="H15" s="524"/>
      <c r="I15" s="559"/>
      <c r="J15" s="560"/>
      <c r="K15" s="549"/>
    </row>
    <row r="16" spans="1:11" ht="76.5">
      <c r="A16" s="563" t="str">
        <f>COUNTIF($A$4:A15,"*")+1&amp;"."</f>
        <v>4.</v>
      </c>
      <c r="B16" s="551" t="s">
        <v>439</v>
      </c>
      <c r="C16" s="552"/>
      <c r="D16" s="550"/>
      <c r="E16" s="553"/>
      <c r="F16" s="554"/>
      <c r="G16" s="548"/>
      <c r="H16" s="524"/>
      <c r="I16" s="559"/>
      <c r="J16" s="560"/>
      <c r="K16" s="549"/>
    </row>
    <row r="17" spans="1:14" ht="18">
      <c r="A17" s="563"/>
      <c r="B17" s="551"/>
      <c r="C17" s="552"/>
      <c r="D17" s="550"/>
      <c r="E17" s="553"/>
      <c r="F17" s="554"/>
      <c r="G17" s="548"/>
      <c r="H17" s="577" t="s">
        <v>433</v>
      </c>
      <c r="I17" s="577" t="s">
        <v>434</v>
      </c>
      <c r="J17" s="577" t="s">
        <v>435</v>
      </c>
      <c r="L17" s="577" t="s">
        <v>433</v>
      </c>
      <c r="M17" s="577" t="s">
        <v>434</v>
      </c>
      <c r="N17" s="577" t="s">
        <v>435</v>
      </c>
    </row>
    <row r="18" spans="1:14" ht="18">
      <c r="A18" s="550"/>
      <c r="B18" s="565" t="str">
        <f>"presjek 1-1("&amp;H18&amp;"x"&amp;I18&amp;" + "&amp;L18&amp;"x"&amp;M18&amp;" cm), l="&amp;J18&amp;" m"</f>
        <v>presjek 1-1(60x65 + 100x55 cm), l=28 m</v>
      </c>
      <c r="C18" s="578" t="s">
        <v>440</v>
      </c>
      <c r="D18" s="579">
        <f>((J18*H18*I18)+(L18*M18*N18))/10000</f>
        <v>26.32</v>
      </c>
      <c r="E18" s="580"/>
      <c r="F18" s="581"/>
      <c r="G18" s="548"/>
      <c r="H18" s="570">
        <v>60</v>
      </c>
      <c r="I18" s="570">
        <v>65</v>
      </c>
      <c r="J18" s="570">
        <f>nogostup</f>
        <v>28</v>
      </c>
      <c r="K18" s="690" t="s">
        <v>441</v>
      </c>
      <c r="L18" s="570">
        <v>100</v>
      </c>
      <c r="M18" s="570">
        <v>55</v>
      </c>
      <c r="N18" s="570">
        <f>nogostup</f>
        <v>28</v>
      </c>
    </row>
    <row r="19" spans="1:14" ht="18">
      <c r="A19" s="550"/>
      <c r="B19" s="565" t="str">
        <f>"presjek 2-2("&amp;H19&amp;"x"&amp;I19&amp;" + "&amp;L19&amp;"x"&amp;M19&amp;" cm), l="&amp;J19&amp;" m"</f>
        <v>presjek 2-2(40x80 + 80x60 cm), l=14 m</v>
      </c>
      <c r="C19" s="578" t="s">
        <v>440</v>
      </c>
      <c r="D19" s="579">
        <f>((J19*H19*I19)+(L19*M19*N19))/10000</f>
        <v>11.2</v>
      </c>
      <c r="E19" s="580"/>
      <c r="F19" s="581"/>
      <c r="G19" s="548"/>
      <c r="H19" s="570">
        <v>40</v>
      </c>
      <c r="I19" s="570">
        <v>80</v>
      </c>
      <c r="J19" s="570">
        <f>cesta</f>
        <v>14</v>
      </c>
      <c r="K19" s="690"/>
      <c r="L19" s="570">
        <v>80</v>
      </c>
      <c r="M19" s="570">
        <v>60</v>
      </c>
      <c r="N19" s="570">
        <f>cesta</f>
        <v>14</v>
      </c>
    </row>
    <row r="20" spans="1:14" ht="18">
      <c r="A20" s="550"/>
      <c r="B20" s="565" t="str">
        <f>"presjek P("&amp;H20&amp;"x"&amp;I20&amp;" + "&amp;L20&amp;"x"&amp;M20&amp;" cm), l="&amp;J20&amp;" m"</f>
        <v>presjek P(70x80 + 110x20 cm), l=9 m</v>
      </c>
      <c r="C20" s="566" t="s">
        <v>440</v>
      </c>
      <c r="D20" s="567">
        <f>((J20*H20*I20)+(L20*M20*N20))/10000</f>
        <v>7.02</v>
      </c>
      <c r="E20" s="568"/>
      <c r="F20" s="569"/>
      <c r="G20" s="548"/>
      <c r="H20" s="570">
        <v>70</v>
      </c>
      <c r="I20" s="570">
        <v>80</v>
      </c>
      <c r="J20" s="570">
        <f>prekop</f>
        <v>9</v>
      </c>
      <c r="K20" s="691"/>
      <c r="L20" s="570">
        <v>110</v>
      </c>
      <c r="M20" s="570">
        <v>20</v>
      </c>
      <c r="N20" s="570">
        <f>prekop</f>
        <v>9</v>
      </c>
    </row>
    <row r="21" spans="1:10" ht="18">
      <c r="A21" s="550"/>
      <c r="B21" s="571" t="s">
        <v>436</v>
      </c>
      <c r="C21" s="572" t="s">
        <v>440</v>
      </c>
      <c r="D21" s="573">
        <f>SUM(D18:D20)</f>
        <v>44.53999999999999</v>
      </c>
      <c r="E21" s="574"/>
      <c r="F21" s="575">
        <f>D21*E21</f>
        <v>0</v>
      </c>
      <c r="G21" s="548"/>
      <c r="H21" s="560"/>
      <c r="I21" s="562"/>
      <c r="J21" s="562"/>
    </row>
    <row r="22" spans="1:10" ht="18">
      <c r="A22" s="550"/>
      <c r="B22" s="576"/>
      <c r="C22" s="552"/>
      <c r="D22" s="550"/>
      <c r="E22" s="553"/>
      <c r="F22" s="554"/>
      <c r="G22" s="548"/>
      <c r="H22" s="560"/>
      <c r="I22" s="562"/>
      <c r="J22" s="562"/>
    </row>
    <row r="23" spans="1:10" ht="39.75">
      <c r="A23" s="550" t="str">
        <f>COUNTIF($A$4:A22,"*")+1&amp;"."</f>
        <v>5.</v>
      </c>
      <c r="B23" s="551" t="s">
        <v>442</v>
      </c>
      <c r="C23" s="552"/>
      <c r="D23" s="550"/>
      <c r="E23" s="553"/>
      <c r="F23" s="554"/>
      <c r="G23" s="582"/>
      <c r="H23" s="583"/>
      <c r="I23" s="583"/>
      <c r="J23" s="584"/>
    </row>
    <row r="24" spans="1:10" ht="15">
      <c r="A24" s="550"/>
      <c r="B24" s="551"/>
      <c r="C24" s="552"/>
      <c r="D24" s="550"/>
      <c r="E24" s="553"/>
      <c r="F24" s="554"/>
      <c r="G24" s="582"/>
      <c r="H24" s="577" t="s">
        <v>433</v>
      </c>
      <c r="I24" s="577" t="s">
        <v>434</v>
      </c>
      <c r="J24" s="577" t="s">
        <v>435</v>
      </c>
    </row>
    <row r="25" spans="1:10" ht="15">
      <c r="A25" s="550"/>
      <c r="B25" s="585" t="str">
        <f>"presjek 1-1("&amp;H25&amp;"x"&amp;I25&amp;" cm), l="&amp;J25&amp;" m"</f>
        <v>presjek 1-1(60x25 cm), l=28 m</v>
      </c>
      <c r="C25" s="578" t="s">
        <v>440</v>
      </c>
      <c r="D25" s="579">
        <f>J25*H25*I25/10000</f>
        <v>4.2</v>
      </c>
      <c r="E25" s="580"/>
      <c r="F25" s="581"/>
      <c r="G25" s="582"/>
      <c r="H25" s="570">
        <v>60</v>
      </c>
      <c r="I25" s="570">
        <v>25</v>
      </c>
      <c r="J25" s="570">
        <f>nogostup</f>
        <v>28</v>
      </c>
    </row>
    <row r="26" spans="1:10" ht="15">
      <c r="A26" s="550"/>
      <c r="B26" s="565" t="str">
        <f>"presjek 2-2("&amp;H26&amp;"x"&amp;I26&amp;" cm), l="&amp;J26&amp;" m"</f>
        <v>presjek 2-2(40x25 cm), l=14 m</v>
      </c>
      <c r="C26" s="566" t="s">
        <v>440</v>
      </c>
      <c r="D26" s="567">
        <f>J26*H26*I26/10000</f>
        <v>1.4</v>
      </c>
      <c r="E26" s="568"/>
      <c r="F26" s="569"/>
      <c r="G26" s="582"/>
      <c r="H26" s="570">
        <v>40</v>
      </c>
      <c r="I26" s="570">
        <v>25</v>
      </c>
      <c r="J26" s="570">
        <f>cesta</f>
        <v>14</v>
      </c>
    </row>
    <row r="27" spans="1:10" ht="15">
      <c r="A27" s="550"/>
      <c r="B27" s="571" t="s">
        <v>436</v>
      </c>
      <c r="C27" s="572" t="s">
        <v>440</v>
      </c>
      <c r="D27" s="573">
        <f>SUM(D26:D26)</f>
        <v>1.4</v>
      </c>
      <c r="E27" s="574"/>
      <c r="F27" s="575">
        <f>D27*E27</f>
        <v>0</v>
      </c>
      <c r="G27" s="582"/>
      <c r="H27" s="586"/>
      <c r="I27" s="586"/>
      <c r="J27" s="587"/>
    </row>
    <row r="28" spans="1:10" ht="15">
      <c r="A28" s="550"/>
      <c r="B28" s="571"/>
      <c r="C28" s="572"/>
      <c r="D28" s="573"/>
      <c r="E28" s="574"/>
      <c r="F28" s="575"/>
      <c r="G28" s="582"/>
      <c r="H28" s="586"/>
      <c r="I28" s="586"/>
      <c r="J28" s="587"/>
    </row>
    <row r="29" spans="1:10" ht="15">
      <c r="A29" s="550" t="str">
        <f>COUNTIF($A$4:A28,"*")+1&amp;"."</f>
        <v>6.</v>
      </c>
      <c r="B29" s="551" t="s">
        <v>443</v>
      </c>
      <c r="C29" s="552"/>
      <c r="D29" s="550"/>
      <c r="E29" s="553"/>
      <c r="F29" s="554"/>
      <c r="G29" s="582"/>
      <c r="H29" s="586"/>
      <c r="I29" s="586"/>
      <c r="J29" s="587"/>
    </row>
    <row r="30" spans="1:10" ht="15">
      <c r="A30" s="550"/>
      <c r="B30" s="551" t="s">
        <v>444</v>
      </c>
      <c r="C30" s="552"/>
      <c r="D30" s="550"/>
      <c r="E30" s="553"/>
      <c r="F30" s="554"/>
      <c r="G30" s="582"/>
      <c r="H30" s="586"/>
      <c r="I30" s="586"/>
      <c r="J30" s="587"/>
    </row>
    <row r="31" spans="1:10" ht="15">
      <c r="A31" s="550"/>
      <c r="B31" s="576"/>
      <c r="C31" s="552"/>
      <c r="D31" s="550"/>
      <c r="E31" s="553"/>
      <c r="F31" s="554"/>
      <c r="G31" s="582"/>
      <c r="H31" s="586"/>
      <c r="I31" s="586"/>
      <c r="J31" s="587"/>
    </row>
    <row r="32" spans="1:10" ht="15">
      <c r="A32" s="550"/>
      <c r="B32" s="565" t="str">
        <f>"presjek 1-1, l=60m"</f>
        <v>presjek 1-1, l=60m</v>
      </c>
      <c r="C32" s="566" t="s">
        <v>13</v>
      </c>
      <c r="D32" s="567">
        <v>60</v>
      </c>
      <c r="E32" s="568"/>
      <c r="F32" s="569"/>
      <c r="G32" s="582"/>
      <c r="H32" s="586"/>
      <c r="I32" s="586"/>
      <c r="J32" s="587"/>
    </row>
    <row r="33" spans="1:10" ht="15">
      <c r="A33" s="550"/>
      <c r="B33" s="571" t="s">
        <v>436</v>
      </c>
      <c r="C33" s="572" t="s">
        <v>445</v>
      </c>
      <c r="D33" s="573">
        <f>D32</f>
        <v>60</v>
      </c>
      <c r="E33" s="574"/>
      <c r="F33" s="575">
        <f>D33*E33</f>
        <v>0</v>
      </c>
      <c r="G33" s="582"/>
      <c r="H33" s="586"/>
      <c r="I33" s="586"/>
      <c r="J33" s="587"/>
    </row>
    <row r="34" spans="1:10" ht="18">
      <c r="A34" s="550"/>
      <c r="B34" s="576"/>
      <c r="C34" s="552"/>
      <c r="D34" s="550"/>
      <c r="E34" s="553"/>
      <c r="F34" s="554"/>
      <c r="G34" s="548"/>
      <c r="H34" s="560"/>
      <c r="I34" s="562"/>
      <c r="J34" s="562"/>
    </row>
    <row r="35" spans="1:10" ht="25.5">
      <c r="A35" s="550" t="str">
        <f>COUNTIF($A$4:A34,"*")+1&amp;"."</f>
        <v>7.</v>
      </c>
      <c r="B35" s="551" t="s">
        <v>446</v>
      </c>
      <c r="C35" s="552"/>
      <c r="D35" s="550"/>
      <c r="E35" s="553"/>
      <c r="F35" s="554"/>
      <c r="G35" s="582"/>
      <c r="H35" s="586"/>
      <c r="I35" s="586"/>
      <c r="J35" s="587"/>
    </row>
    <row r="36" spans="1:10" ht="15">
      <c r="A36" s="550"/>
      <c r="B36" s="551" t="s">
        <v>447</v>
      </c>
      <c r="C36" s="552"/>
      <c r="D36" s="550"/>
      <c r="E36" s="553"/>
      <c r="F36" s="554"/>
      <c r="G36" s="582"/>
      <c r="H36" s="586"/>
      <c r="I36" s="586"/>
      <c r="J36" s="587"/>
    </row>
    <row r="37" spans="1:10" ht="15">
      <c r="A37" s="563"/>
      <c r="B37" s="551"/>
      <c r="C37" s="552"/>
      <c r="D37" s="550"/>
      <c r="E37" s="553"/>
      <c r="F37" s="554"/>
      <c r="G37" s="582"/>
      <c r="H37" s="586"/>
      <c r="I37" s="586"/>
      <c r="J37" s="577" t="s">
        <v>435</v>
      </c>
    </row>
    <row r="38" spans="1:10" ht="15">
      <c r="A38" s="550"/>
      <c r="B38" s="565" t="str">
        <f>"presjek P, l=3x"&amp;J38&amp;" m"</f>
        <v>presjek P, l=3x9 m</v>
      </c>
      <c r="C38" s="566" t="s">
        <v>13</v>
      </c>
      <c r="D38" s="567">
        <f>J38*3</f>
        <v>27</v>
      </c>
      <c r="E38" s="568"/>
      <c r="F38" s="569"/>
      <c r="G38" s="582"/>
      <c r="H38" s="586"/>
      <c r="I38" s="586"/>
      <c r="J38" s="570">
        <f>prekop</f>
        <v>9</v>
      </c>
    </row>
    <row r="39" spans="1:10" ht="15">
      <c r="A39" s="550"/>
      <c r="B39" s="571" t="s">
        <v>436</v>
      </c>
      <c r="C39" s="572" t="s">
        <v>445</v>
      </c>
      <c r="D39" s="573">
        <f>D38</f>
        <v>27</v>
      </c>
      <c r="E39" s="574"/>
      <c r="F39" s="575">
        <f>D39*E39</f>
        <v>0</v>
      </c>
      <c r="G39" s="582"/>
      <c r="H39" s="586"/>
      <c r="I39" s="586"/>
      <c r="J39" s="587"/>
    </row>
    <row r="40" spans="1:10" ht="18">
      <c r="A40" s="550"/>
      <c r="B40" s="576"/>
      <c r="C40" s="552"/>
      <c r="D40" s="550"/>
      <c r="E40" s="553"/>
      <c r="F40" s="554"/>
      <c r="G40" s="548"/>
      <c r="H40" s="560"/>
      <c r="I40" s="562"/>
      <c r="J40" s="562"/>
    </row>
    <row r="41" spans="1:10" ht="38.25">
      <c r="A41" s="550" t="str">
        <f>COUNTIF($A$4:A40,"*")+1&amp;"."</f>
        <v>8.</v>
      </c>
      <c r="B41" s="551" t="s">
        <v>448</v>
      </c>
      <c r="C41" s="552"/>
      <c r="D41" s="550"/>
      <c r="E41" s="553"/>
      <c r="F41" s="554"/>
      <c r="G41" s="582"/>
      <c r="H41" s="586"/>
      <c r="I41" s="586"/>
      <c r="J41" s="587"/>
    </row>
    <row r="42" spans="1:10" ht="15">
      <c r="A42" s="550"/>
      <c r="B42" s="551" t="s">
        <v>449</v>
      </c>
      <c r="C42" s="552"/>
      <c r="D42" s="550"/>
      <c r="E42" s="553"/>
      <c r="F42" s="554"/>
      <c r="G42" s="582"/>
      <c r="H42" s="586"/>
      <c r="I42" s="586"/>
      <c r="J42" s="587"/>
    </row>
    <row r="43" spans="1:10" ht="15">
      <c r="A43" s="550"/>
      <c r="B43" s="551"/>
      <c r="C43" s="552"/>
      <c r="D43" s="550"/>
      <c r="E43" s="553"/>
      <c r="F43" s="554"/>
      <c r="G43" s="582"/>
      <c r="H43" s="577" t="s">
        <v>433</v>
      </c>
      <c r="I43" s="577" t="s">
        <v>434</v>
      </c>
      <c r="J43" s="577" t="s">
        <v>435</v>
      </c>
    </row>
    <row r="44" spans="1:10" ht="15">
      <c r="A44" s="550"/>
      <c r="B44" s="565" t="str">
        <f>"presjek P("&amp;H44&amp;"x"&amp;I44&amp;" cm), l="&amp;J44&amp;" m"</f>
        <v>presjek P(70x36 cm), l=9 m</v>
      </c>
      <c r="C44" s="566" t="s">
        <v>450</v>
      </c>
      <c r="D44" s="567">
        <f>J44*H44*I44/10000</f>
        <v>2.268</v>
      </c>
      <c r="E44" s="568"/>
      <c r="F44" s="569"/>
      <c r="G44" s="582"/>
      <c r="H44" s="570">
        <v>70</v>
      </c>
      <c r="I44" s="570">
        <v>36</v>
      </c>
      <c r="J44" s="570">
        <f>prekop</f>
        <v>9</v>
      </c>
    </row>
    <row r="45" spans="1:10" ht="15">
      <c r="A45" s="550"/>
      <c r="B45" s="571" t="s">
        <v>436</v>
      </c>
      <c r="C45" s="572" t="s">
        <v>440</v>
      </c>
      <c r="D45" s="573">
        <f>D44</f>
        <v>2.268</v>
      </c>
      <c r="E45" s="574"/>
      <c r="F45" s="575">
        <f>D45*E45</f>
        <v>0</v>
      </c>
      <c r="G45" s="582"/>
      <c r="H45" s="586"/>
      <c r="I45" s="586"/>
      <c r="J45" s="587"/>
    </row>
    <row r="46" spans="1:10" ht="18">
      <c r="A46" s="550"/>
      <c r="B46" s="576"/>
      <c r="C46" s="552"/>
      <c r="D46" s="550"/>
      <c r="E46" s="553"/>
      <c r="F46" s="554"/>
      <c r="G46" s="548"/>
      <c r="H46" s="560"/>
      <c r="I46" s="562"/>
      <c r="J46" s="562"/>
    </row>
    <row r="47" spans="1:10" ht="51">
      <c r="A47" s="550" t="str">
        <f>COUNTIF($A$4:A46,"*")+1&amp;"."</f>
        <v>9.</v>
      </c>
      <c r="B47" s="551" t="s">
        <v>451</v>
      </c>
      <c r="C47" s="552"/>
      <c r="D47" s="550"/>
      <c r="E47" s="553"/>
      <c r="F47" s="554"/>
      <c r="G47" s="582"/>
      <c r="H47" s="586"/>
      <c r="I47" s="586"/>
      <c r="J47" s="588"/>
    </row>
    <row r="48" spans="1:10" ht="15">
      <c r="A48" s="550"/>
      <c r="B48" s="551"/>
      <c r="C48" s="552"/>
      <c r="D48" s="550"/>
      <c r="E48" s="553"/>
      <c r="F48" s="554"/>
      <c r="G48" s="582"/>
      <c r="H48" s="577" t="s">
        <v>433</v>
      </c>
      <c r="I48" s="577" t="s">
        <v>434</v>
      </c>
      <c r="J48" s="577" t="s">
        <v>435</v>
      </c>
    </row>
    <row r="49" spans="1:10" ht="15">
      <c r="A49" s="550"/>
      <c r="B49" s="585" t="str">
        <f>"presjek 2-2("&amp;H49&amp;"x"&amp;I49&amp;" cm), l="&amp;J49&amp;" m"</f>
        <v>presjek 2-2(40x36 cm), l=14 m</v>
      </c>
      <c r="C49" s="552" t="s">
        <v>440</v>
      </c>
      <c r="D49" s="550">
        <f>J49*H49*I49/10000</f>
        <v>2.016</v>
      </c>
      <c r="E49" s="553"/>
      <c r="F49" s="554"/>
      <c r="G49" s="582"/>
      <c r="H49" s="570">
        <v>40</v>
      </c>
      <c r="I49" s="570">
        <v>36</v>
      </c>
      <c r="J49" s="570">
        <f>cesta</f>
        <v>14</v>
      </c>
    </row>
    <row r="50" spans="1:10" ht="15">
      <c r="A50" s="550"/>
      <c r="B50" s="565" t="str">
        <f>"presjek P("&amp;H50&amp;"x"&amp;I50&amp;" cm), l="&amp;J50&amp;" m"</f>
        <v>presjek P(70x44 cm), l=9 m</v>
      </c>
      <c r="C50" s="566" t="s">
        <v>450</v>
      </c>
      <c r="D50" s="567">
        <f>(J50*H50*I50/10000)+(M50*N50*J50/10000)</f>
        <v>2.772</v>
      </c>
      <c r="E50" s="568"/>
      <c r="F50" s="569"/>
      <c r="G50" s="582"/>
      <c r="H50" s="570">
        <v>70</v>
      </c>
      <c r="I50" s="570">
        <v>44</v>
      </c>
      <c r="J50" s="570">
        <f>prekop</f>
        <v>9</v>
      </c>
    </row>
    <row r="51" spans="1:10" ht="15">
      <c r="A51" s="550"/>
      <c r="B51" s="571" t="s">
        <v>436</v>
      </c>
      <c r="C51" s="572" t="s">
        <v>440</v>
      </c>
      <c r="D51" s="573">
        <f>SUM(D49:D50)</f>
        <v>4.788</v>
      </c>
      <c r="E51" s="574"/>
      <c r="F51" s="575">
        <f>D51*E51</f>
        <v>0</v>
      </c>
      <c r="G51" s="582"/>
      <c r="H51" s="586"/>
      <c r="I51" s="586"/>
      <c r="J51" s="588"/>
    </row>
    <row r="52" spans="1:10" ht="15">
      <c r="A52" s="550"/>
      <c r="B52" s="571"/>
      <c r="C52" s="572"/>
      <c r="D52" s="573"/>
      <c r="E52" s="574"/>
      <c r="F52" s="575"/>
      <c r="G52" s="582"/>
      <c r="H52" s="586"/>
      <c r="I52" s="586"/>
      <c r="J52" s="588"/>
    </row>
    <row r="53" spans="1:10" ht="51">
      <c r="A53" s="550" t="str">
        <f>COUNTIF($A$4:A52,"*")+1&amp;"."</f>
        <v>10.</v>
      </c>
      <c r="B53" s="551" t="s">
        <v>452</v>
      </c>
      <c r="C53" s="552"/>
      <c r="D53" s="550"/>
      <c r="E53" s="553"/>
      <c r="F53" s="554"/>
      <c r="G53" s="582"/>
      <c r="H53" s="586"/>
      <c r="I53" s="586"/>
      <c r="J53" s="588"/>
    </row>
    <row r="54" spans="1:10" ht="15">
      <c r="A54" s="550"/>
      <c r="B54" s="551"/>
      <c r="C54" s="552"/>
      <c r="D54" s="550"/>
      <c r="E54" s="553"/>
      <c r="F54" s="554"/>
      <c r="G54" s="582"/>
      <c r="H54" s="577" t="s">
        <v>433</v>
      </c>
      <c r="I54" s="577" t="s">
        <v>434</v>
      </c>
      <c r="J54" s="577" t="s">
        <v>435</v>
      </c>
    </row>
    <row r="55" spans="1:10" ht="15">
      <c r="A55" s="550"/>
      <c r="B55" s="565" t="str">
        <f>"presjek P("&amp;H55&amp;"x"&amp;I55&amp;" cm), l="&amp;J55&amp;" m"</f>
        <v>presjek P(110x6 cm), l=9 m</v>
      </c>
      <c r="C55" s="566" t="s">
        <v>438</v>
      </c>
      <c r="D55" s="567">
        <f>J55*H55*I55/10000</f>
        <v>0.594</v>
      </c>
      <c r="E55" s="568"/>
      <c r="F55" s="569"/>
      <c r="G55" s="582"/>
      <c r="H55" s="570">
        <v>110</v>
      </c>
      <c r="I55" s="570">
        <v>6</v>
      </c>
      <c r="J55" s="570">
        <f>prekop</f>
        <v>9</v>
      </c>
    </row>
    <row r="56" spans="1:10" ht="15">
      <c r="A56" s="550"/>
      <c r="B56" s="571" t="s">
        <v>436</v>
      </c>
      <c r="C56" s="572" t="s">
        <v>438</v>
      </c>
      <c r="D56" s="573">
        <f>SUM(D55:D55)</f>
        <v>0.594</v>
      </c>
      <c r="E56" s="574"/>
      <c r="F56" s="575">
        <f>D56*E56</f>
        <v>0</v>
      </c>
      <c r="G56" s="582"/>
      <c r="H56" s="586"/>
      <c r="I56" s="586"/>
      <c r="J56" s="588"/>
    </row>
    <row r="57" spans="1:10" ht="15">
      <c r="A57" s="550"/>
      <c r="B57" s="571"/>
      <c r="C57" s="572"/>
      <c r="D57" s="573"/>
      <c r="E57" s="574"/>
      <c r="F57" s="575"/>
      <c r="G57" s="582"/>
      <c r="H57" s="586"/>
      <c r="I57" s="586"/>
      <c r="J57" s="588"/>
    </row>
    <row r="58" spans="1:10" ht="38.25">
      <c r="A58" s="550" t="str">
        <f>COUNTIF($A$4:A57,"*")+1&amp;"."</f>
        <v>11.</v>
      </c>
      <c r="B58" s="551" t="s">
        <v>453</v>
      </c>
      <c r="C58" s="572"/>
      <c r="D58" s="573"/>
      <c r="E58" s="574"/>
      <c r="F58" s="575"/>
      <c r="G58" s="582"/>
      <c r="H58" s="586"/>
      <c r="I58" s="586"/>
      <c r="J58" s="588"/>
    </row>
    <row r="59" spans="1:10" ht="15">
      <c r="A59" s="550"/>
      <c r="B59" s="571"/>
      <c r="C59" s="572"/>
      <c r="D59" s="573"/>
      <c r="E59" s="574"/>
      <c r="F59" s="575"/>
      <c r="G59" s="582"/>
      <c r="H59" s="577" t="s">
        <v>433</v>
      </c>
      <c r="I59" s="577" t="s">
        <v>434</v>
      </c>
      <c r="J59" s="577" t="s">
        <v>435</v>
      </c>
    </row>
    <row r="60" spans="1:10" ht="15">
      <c r="A60" s="550"/>
      <c r="B60" s="565" t="str">
        <f>"presjek P("&amp;H60&amp;"x"&amp;I60&amp;" cm), l="&amp;J60&amp;" m"</f>
        <v>presjek P(110x4 cm), l=9 m</v>
      </c>
      <c r="C60" s="566" t="s">
        <v>450</v>
      </c>
      <c r="D60" s="567">
        <f>(J60*H60*I60/10000)</f>
        <v>0.396</v>
      </c>
      <c r="E60" s="568"/>
      <c r="F60" s="569"/>
      <c r="G60" s="582"/>
      <c r="H60" s="570">
        <v>110</v>
      </c>
      <c r="I60" s="570">
        <v>4</v>
      </c>
      <c r="J60" s="570">
        <f>prekop</f>
        <v>9</v>
      </c>
    </row>
    <row r="61" spans="1:10" ht="15">
      <c r="A61" s="550"/>
      <c r="B61" s="571" t="s">
        <v>436</v>
      </c>
      <c r="C61" s="572" t="s">
        <v>440</v>
      </c>
      <c r="D61" s="573">
        <f>SUM(D60:D60)</f>
        <v>0.396</v>
      </c>
      <c r="E61" s="574"/>
      <c r="F61" s="575">
        <f>D61*E61</f>
        <v>0</v>
      </c>
      <c r="G61" s="582"/>
      <c r="H61" s="586"/>
      <c r="I61" s="586"/>
      <c r="J61" s="588"/>
    </row>
    <row r="62" spans="1:10" ht="15">
      <c r="A62" s="550"/>
      <c r="B62" s="571"/>
      <c r="C62" s="572"/>
      <c r="D62" s="573"/>
      <c r="E62" s="574"/>
      <c r="F62" s="575"/>
      <c r="G62" s="582"/>
      <c r="H62" s="586"/>
      <c r="I62" s="586"/>
      <c r="J62" s="588"/>
    </row>
    <row r="63" spans="1:10" ht="38.25">
      <c r="A63" s="550" t="str">
        <f>COUNTIF($A$4:A62,"*")+1&amp;"."</f>
        <v>12.</v>
      </c>
      <c r="B63" s="551" t="s">
        <v>454</v>
      </c>
      <c r="C63" s="552"/>
      <c r="D63" s="550"/>
      <c r="E63" s="553"/>
      <c r="F63" s="554"/>
      <c r="G63" s="582"/>
      <c r="H63" s="589"/>
      <c r="I63" s="589"/>
      <c r="J63" s="589"/>
    </row>
    <row r="64" spans="1:10" ht="15">
      <c r="A64" s="550"/>
      <c r="B64" s="551" t="s">
        <v>455</v>
      </c>
      <c r="C64" s="552"/>
      <c r="D64" s="550"/>
      <c r="E64" s="553"/>
      <c r="F64" s="554"/>
      <c r="G64" s="582"/>
      <c r="H64" s="589"/>
      <c r="I64" s="589"/>
      <c r="J64" s="589"/>
    </row>
    <row r="65" spans="1:10" ht="15">
      <c r="A65" s="550"/>
      <c r="B65" s="571"/>
      <c r="C65" s="572"/>
      <c r="D65" s="573"/>
      <c r="E65" s="574"/>
      <c r="F65" s="575"/>
      <c r="G65" s="582"/>
      <c r="H65" s="577" t="s">
        <v>433</v>
      </c>
      <c r="I65" s="577" t="s">
        <v>434</v>
      </c>
      <c r="J65" s="577" t="s">
        <v>435</v>
      </c>
    </row>
    <row r="66" spans="1:10" ht="15">
      <c r="A66" s="550"/>
      <c r="B66" s="565" t="str">
        <f>"presjek P("&amp;H66&amp;"x"&amp;I66&amp;" cm), l="&amp;J66&amp;" m"</f>
        <v>presjek P(110x10 cm), l=9 m</v>
      </c>
      <c r="C66" s="566" t="s">
        <v>450</v>
      </c>
      <c r="D66" s="567">
        <f>(J66*H66*I66/10000)</f>
        <v>0.99</v>
      </c>
      <c r="E66" s="568"/>
      <c r="F66" s="569"/>
      <c r="G66" s="582"/>
      <c r="H66" s="570">
        <v>110</v>
      </c>
      <c r="I66" s="570">
        <v>10</v>
      </c>
      <c r="J66" s="570">
        <f>prekop</f>
        <v>9</v>
      </c>
    </row>
    <row r="67" spans="1:10" ht="15">
      <c r="A67" s="550"/>
      <c r="B67" s="571" t="s">
        <v>436</v>
      </c>
      <c r="C67" s="572" t="s">
        <v>440</v>
      </c>
      <c r="D67" s="573">
        <f>SUM(D66:D66)</f>
        <v>0.99</v>
      </c>
      <c r="E67" s="574"/>
      <c r="F67" s="575">
        <f>D67*E67</f>
        <v>0</v>
      </c>
      <c r="G67" s="582"/>
      <c r="H67" s="589"/>
      <c r="I67" s="589"/>
      <c r="J67" s="589"/>
    </row>
    <row r="68" spans="1:10" ht="15">
      <c r="A68" s="550"/>
      <c r="B68" s="571"/>
      <c r="C68" s="572"/>
      <c r="D68" s="573"/>
      <c r="E68" s="574"/>
      <c r="F68" s="575"/>
      <c r="G68" s="582"/>
      <c r="H68" s="589"/>
      <c r="I68" s="589"/>
      <c r="J68" s="589"/>
    </row>
    <row r="69" spans="1:10" ht="38.25">
      <c r="A69" s="550" t="str">
        <f>COUNTIF($A$4:A68,"*")+1&amp;"."</f>
        <v>13.</v>
      </c>
      <c r="B69" s="551" t="s">
        <v>456</v>
      </c>
      <c r="C69" s="552"/>
      <c r="D69" s="550"/>
      <c r="E69" s="553"/>
      <c r="F69" s="554"/>
      <c r="G69" s="582"/>
      <c r="H69" s="589"/>
      <c r="I69" s="589"/>
      <c r="J69" s="589"/>
    </row>
    <row r="70" spans="1:10" ht="15">
      <c r="A70" s="550"/>
      <c r="B70" s="571"/>
      <c r="C70" s="572"/>
      <c r="D70" s="573"/>
      <c r="E70" s="574"/>
      <c r="F70" s="575"/>
      <c r="G70" s="582"/>
      <c r="H70" s="577" t="s">
        <v>433</v>
      </c>
      <c r="I70" s="577" t="s">
        <v>434</v>
      </c>
      <c r="J70" s="577" t="s">
        <v>435</v>
      </c>
    </row>
    <row r="71" spans="1:10" ht="15">
      <c r="A71" s="550"/>
      <c r="B71" s="565" t="str">
        <f>"presjek 1-1("&amp;H71&amp;"x"&amp;I71&amp;" cm), l="&amp;J71&amp;" m"</f>
        <v>presjek 1-1(60x30 cm), l=28 m</v>
      </c>
      <c r="C71" s="566" t="s">
        <v>440</v>
      </c>
      <c r="D71" s="567">
        <f>J71*H71*I71/10000</f>
        <v>5.04</v>
      </c>
      <c r="E71" s="568"/>
      <c r="F71" s="569"/>
      <c r="G71" s="582"/>
      <c r="H71" s="570">
        <v>60</v>
      </c>
      <c r="I71" s="570">
        <v>30</v>
      </c>
      <c r="J71" s="570">
        <f>nogostup</f>
        <v>28</v>
      </c>
    </row>
    <row r="72" spans="1:10" ht="15">
      <c r="A72" s="550"/>
      <c r="B72" s="571" t="s">
        <v>436</v>
      </c>
      <c r="C72" s="572" t="s">
        <v>440</v>
      </c>
      <c r="D72" s="573">
        <f>SUM(D71:D71)</f>
        <v>5.04</v>
      </c>
      <c r="E72" s="574"/>
      <c r="F72" s="575">
        <f>D72*E72</f>
        <v>0</v>
      </c>
      <c r="G72" s="582"/>
      <c r="H72" s="590"/>
      <c r="I72" s="590"/>
      <c r="J72" s="590"/>
    </row>
    <row r="73" spans="1:10" ht="15">
      <c r="A73" s="550"/>
      <c r="B73" s="571"/>
      <c r="C73" s="572"/>
      <c r="D73" s="573"/>
      <c r="E73" s="574"/>
      <c r="F73" s="575"/>
      <c r="G73" s="582"/>
      <c r="H73" s="589"/>
      <c r="I73" s="589"/>
      <c r="J73" s="589"/>
    </row>
    <row r="74" spans="1:10" ht="76.5">
      <c r="A74" s="550" t="str">
        <f>COUNTIF($A$4:A73,"*")+1&amp;"."</f>
        <v>14.</v>
      </c>
      <c r="B74" s="551" t="s">
        <v>457</v>
      </c>
      <c r="C74" s="552"/>
      <c r="D74" s="550"/>
      <c r="E74" s="553"/>
      <c r="F74" s="554"/>
      <c r="G74" s="582"/>
      <c r="H74" s="583"/>
      <c r="I74" s="583"/>
      <c r="J74" s="584"/>
    </row>
    <row r="75" spans="1:10" ht="15">
      <c r="A75" s="550"/>
      <c r="B75" s="591"/>
      <c r="C75" s="592"/>
      <c r="D75" s="593"/>
      <c r="E75" s="594"/>
      <c r="F75" s="595"/>
      <c r="G75" s="582"/>
      <c r="H75" s="577" t="s">
        <v>433</v>
      </c>
      <c r="I75" s="577" t="s">
        <v>434</v>
      </c>
      <c r="J75" s="577" t="s">
        <v>435</v>
      </c>
    </row>
    <row r="76" spans="1:14" ht="18">
      <c r="A76" s="550"/>
      <c r="B76" s="585" t="str">
        <f>"presjek 1-1("&amp;H76&amp;"x"&amp;I76&amp;" + "&amp;L76&amp;"x"&amp;M76&amp;" cm), l="&amp;J76&amp;" m"</f>
        <v>presjek 1-1(60x55 + 100x10 cm), l=28 m</v>
      </c>
      <c r="C76" s="578" t="s">
        <v>440</v>
      </c>
      <c r="D76" s="579">
        <f>((J76*H76*I76)+(L76*M76*N76))/10000</f>
        <v>12.04</v>
      </c>
      <c r="E76" s="580"/>
      <c r="F76" s="581"/>
      <c r="G76" s="548"/>
      <c r="H76" s="570">
        <v>60</v>
      </c>
      <c r="I76" s="570">
        <v>55</v>
      </c>
      <c r="J76" s="570">
        <f>nogostup</f>
        <v>28</v>
      </c>
      <c r="K76" s="690" t="s">
        <v>441</v>
      </c>
      <c r="L76" s="570">
        <v>100</v>
      </c>
      <c r="M76" s="570">
        <v>10</v>
      </c>
      <c r="N76" s="570">
        <f>nogostup</f>
        <v>28</v>
      </c>
    </row>
    <row r="77" spans="1:14" ht="18">
      <c r="A77" s="550"/>
      <c r="B77" s="585" t="str">
        <f>"presjek 2-2("&amp;H77&amp;"x"&amp;I77&amp;" + "&amp;L77&amp;"x"&amp;M77&amp;" cm), l="&amp;J77&amp;" m"</f>
        <v>presjek 2-2(40x60 + 80x20 cm), l=14 m</v>
      </c>
      <c r="C77" s="578" t="s">
        <v>440</v>
      </c>
      <c r="D77" s="579">
        <f>((J77*H77*I77)+(L77*M77*N77))/10000</f>
        <v>5.6</v>
      </c>
      <c r="E77" s="580"/>
      <c r="F77" s="581"/>
      <c r="G77" s="548"/>
      <c r="H77" s="570">
        <v>40</v>
      </c>
      <c r="I77" s="570">
        <v>60</v>
      </c>
      <c r="J77" s="570">
        <f>šljunak</f>
        <v>14</v>
      </c>
      <c r="K77" s="691"/>
      <c r="L77" s="570">
        <v>80</v>
      </c>
      <c r="M77" s="570">
        <v>20</v>
      </c>
      <c r="N77" s="570">
        <f>šljunak</f>
        <v>14</v>
      </c>
    </row>
    <row r="78" spans="1:14" ht="18">
      <c r="A78" s="550"/>
      <c r="B78" s="565" t="str">
        <f>"presjek P("&amp;H78&amp;"x"&amp;I78&amp;" + "&amp;L78&amp;"x"&amp;M78&amp;" cm), l="&amp;J78&amp;" m"</f>
        <v>presjek P(70x80 + 110x20 cm), l=9 m</v>
      </c>
      <c r="C78" s="566" t="s">
        <v>440</v>
      </c>
      <c r="D78" s="567">
        <f>((J78*H78*I78)+(L78*M78*N78))/10000</f>
        <v>7.02</v>
      </c>
      <c r="E78" s="568"/>
      <c r="F78" s="569"/>
      <c r="G78" s="548"/>
      <c r="H78" s="570">
        <v>70</v>
      </c>
      <c r="I78" s="570">
        <v>80</v>
      </c>
      <c r="J78" s="570">
        <f>prekop</f>
        <v>9</v>
      </c>
      <c r="K78" s="691"/>
      <c r="L78" s="570">
        <v>110</v>
      </c>
      <c r="M78" s="570">
        <v>20</v>
      </c>
      <c r="N78" s="570">
        <f>prekop</f>
        <v>9</v>
      </c>
    </row>
    <row r="79" spans="1:10" ht="15">
      <c r="A79" s="550"/>
      <c r="B79" s="571" t="s">
        <v>436</v>
      </c>
      <c r="C79" s="572" t="s">
        <v>440</v>
      </c>
      <c r="D79" s="573">
        <f>SUM(D76:D78)</f>
        <v>24.66</v>
      </c>
      <c r="E79" s="574"/>
      <c r="F79" s="575">
        <f>D79*E79</f>
        <v>0</v>
      </c>
      <c r="G79" s="582"/>
      <c r="H79" s="586"/>
      <c r="I79" s="586"/>
      <c r="J79" s="588"/>
    </row>
    <row r="80" spans="1:10" ht="15">
      <c r="A80" s="550"/>
      <c r="B80" s="571"/>
      <c r="C80" s="572"/>
      <c r="D80" s="573"/>
      <c r="E80" s="574"/>
      <c r="F80" s="575"/>
      <c r="G80" s="582"/>
      <c r="H80" s="586"/>
      <c r="I80" s="586"/>
      <c r="J80" s="588"/>
    </row>
    <row r="81" spans="1:10" ht="127.5">
      <c r="A81" s="550" t="str">
        <f>COUNTIF($A$4:A80,"*")+1&amp;"."</f>
        <v>15.</v>
      </c>
      <c r="B81" s="551" t="s">
        <v>458</v>
      </c>
      <c r="C81" s="552" t="s">
        <v>12</v>
      </c>
      <c r="D81" s="550">
        <v>2</v>
      </c>
      <c r="E81" s="553"/>
      <c r="F81" s="554">
        <f>D81*E81</f>
        <v>0</v>
      </c>
      <c r="G81" s="548"/>
      <c r="H81" s="560"/>
      <c r="I81" s="562"/>
      <c r="J81" s="562"/>
    </row>
    <row r="82" spans="1:10" ht="18">
      <c r="A82" s="550"/>
      <c r="B82" s="576"/>
      <c r="C82" s="552"/>
      <c r="D82" s="550"/>
      <c r="E82" s="553"/>
      <c r="F82" s="554"/>
      <c r="G82" s="548"/>
      <c r="I82" s="562"/>
      <c r="J82" s="596"/>
    </row>
    <row r="83" spans="1:10" ht="18">
      <c r="A83" s="597"/>
      <c r="B83" s="687" t="s">
        <v>459</v>
      </c>
      <c r="C83" s="687"/>
      <c r="D83" s="687"/>
      <c r="E83" s="687"/>
      <c r="F83" s="598">
        <f>SUM(F4:F82)</f>
        <v>0</v>
      </c>
      <c r="G83" s="548"/>
      <c r="I83" s="562"/>
      <c r="J83" s="596"/>
    </row>
    <row r="84" spans="1:10" ht="18">
      <c r="A84" s="599"/>
      <c r="B84" s="600"/>
      <c r="C84" s="601"/>
      <c r="D84" s="602"/>
      <c r="E84" s="603"/>
      <c r="F84" s="604"/>
      <c r="G84" s="548"/>
      <c r="I84" s="562"/>
      <c r="J84" s="596"/>
    </row>
    <row r="85" spans="1:32" ht="18">
      <c r="A85" s="539" t="s">
        <v>460</v>
      </c>
      <c r="B85" s="539" t="s">
        <v>461</v>
      </c>
      <c r="C85" s="539"/>
      <c r="D85" s="539"/>
      <c r="E85" s="539"/>
      <c r="F85" s="540"/>
      <c r="G85" s="548"/>
      <c r="I85" s="560"/>
      <c r="J85" s="562"/>
      <c r="O85" s="605" t="s">
        <v>462</v>
      </c>
      <c r="P85" s="549"/>
      <c r="Q85" s="549"/>
      <c r="R85" s="549"/>
      <c r="S85" s="605" t="s">
        <v>463</v>
      </c>
      <c r="T85" s="549"/>
      <c r="U85" s="549"/>
      <c r="V85" s="549"/>
      <c r="W85" s="605" t="s">
        <v>464</v>
      </c>
      <c r="X85" s="549"/>
      <c r="Y85" s="549"/>
      <c r="Z85" s="549"/>
      <c r="AA85" s="605" t="s">
        <v>465</v>
      </c>
      <c r="AB85" s="549"/>
      <c r="AC85" s="549"/>
      <c r="AD85" s="549"/>
      <c r="AE85" s="549"/>
      <c r="AF85" s="605" t="s">
        <v>413</v>
      </c>
    </row>
    <row r="86" spans="1:35" ht="18">
      <c r="A86" s="550"/>
      <c r="B86" s="576"/>
      <c r="C86" s="552"/>
      <c r="D86" s="550"/>
      <c r="E86" s="553"/>
      <c r="F86" s="554"/>
      <c r="G86" s="548"/>
      <c r="H86" s="560"/>
      <c r="I86" s="562"/>
      <c r="J86" s="562"/>
      <c r="M86" s="606" t="e">
        <f>#REF!+AI86</f>
        <v>#REF!</v>
      </c>
      <c r="O86" s="607">
        <v>9</v>
      </c>
      <c r="P86" s="608" t="e">
        <f>#REF!</f>
        <v>#REF!</v>
      </c>
      <c r="Q86" s="609" t="e">
        <f>O86*P86</f>
        <v>#REF!</v>
      </c>
      <c r="R86" s="610"/>
      <c r="S86" s="607">
        <v>8</v>
      </c>
      <c r="T86" s="608" t="e">
        <f>#REF!</f>
        <v>#REF!</v>
      </c>
      <c r="U86" s="609" t="e">
        <f>S86*T86</f>
        <v>#REF!</v>
      </c>
      <c r="V86" s="610"/>
      <c r="W86" s="607">
        <v>7</v>
      </c>
      <c r="X86" s="608">
        <f>P4</f>
        <v>5</v>
      </c>
      <c r="Y86" s="609">
        <f>W86*X86</f>
        <v>35</v>
      </c>
      <c r="AA86" s="607">
        <v>5</v>
      </c>
      <c r="AB86" s="608">
        <f>P3</f>
        <v>2</v>
      </c>
      <c r="AC86" s="609">
        <f>AA86*AB86</f>
        <v>10</v>
      </c>
      <c r="AD86" s="549"/>
      <c r="AF86" s="611">
        <f>S1</f>
        <v>64</v>
      </c>
      <c r="AG86" s="612">
        <v>1</v>
      </c>
      <c r="AH86" s="612"/>
      <c r="AI86" s="609">
        <f>AF86*AG86</f>
        <v>64</v>
      </c>
    </row>
    <row r="87" spans="1:23" ht="102">
      <c r="A87" s="550" t="str">
        <f>COUNTIF($A$86:A86,"*")+1&amp;"."</f>
        <v>1.</v>
      </c>
      <c r="B87" s="551" t="s">
        <v>466</v>
      </c>
      <c r="C87" s="552" t="s">
        <v>12</v>
      </c>
      <c r="D87" s="550">
        <v>2</v>
      </c>
      <c r="E87" s="553"/>
      <c r="F87" s="554">
        <f>D87*E87</f>
        <v>0</v>
      </c>
      <c r="G87" s="548"/>
      <c r="H87" s="560"/>
      <c r="I87" s="562"/>
      <c r="J87" s="562"/>
      <c r="W87" s="613"/>
    </row>
    <row r="88" spans="1:10" ht="18">
      <c r="A88" s="550"/>
      <c r="B88" s="576"/>
      <c r="C88" s="552"/>
      <c r="D88" s="550"/>
      <c r="E88" s="553"/>
      <c r="F88" s="554"/>
      <c r="G88" s="548"/>
      <c r="H88" s="560"/>
      <c r="I88" s="562"/>
      <c r="J88" s="562"/>
    </row>
    <row r="89" spans="1:10" ht="89.25">
      <c r="A89" s="550" t="str">
        <f>COUNTIF($A$86:A88,"*")+1&amp;"."</f>
        <v>2.</v>
      </c>
      <c r="B89" s="551" t="s">
        <v>467</v>
      </c>
      <c r="C89" s="552" t="s">
        <v>13</v>
      </c>
      <c r="D89" s="550">
        <v>35</v>
      </c>
      <c r="E89" s="553"/>
      <c r="F89" s="554">
        <f>D89*E89</f>
        <v>0</v>
      </c>
      <c r="G89" s="548"/>
      <c r="H89" s="560"/>
      <c r="I89" s="562"/>
      <c r="J89" s="562"/>
    </row>
    <row r="90" spans="1:10" ht="18">
      <c r="A90" s="550"/>
      <c r="B90" s="551"/>
      <c r="C90" s="552"/>
      <c r="D90" s="550"/>
      <c r="E90" s="553"/>
      <c r="F90" s="554"/>
      <c r="G90" s="548"/>
      <c r="H90" s="560"/>
      <c r="I90" s="562"/>
      <c r="J90" s="562"/>
    </row>
    <row r="91" spans="1:13" ht="51">
      <c r="A91" s="550" t="str">
        <f>COUNTIF($A$86:A90,"*")+1&amp;"."</f>
        <v>3.</v>
      </c>
      <c r="B91" s="551" t="s">
        <v>468</v>
      </c>
      <c r="C91" s="552" t="s">
        <v>13</v>
      </c>
      <c r="D91" s="550">
        <v>40</v>
      </c>
      <c r="E91" s="553"/>
      <c r="F91" s="554">
        <f>D91*E91</f>
        <v>0</v>
      </c>
      <c r="G91" s="548"/>
      <c r="H91" s="560" t="s">
        <v>469</v>
      </c>
      <c r="I91" s="562" t="s">
        <v>470</v>
      </c>
      <c r="J91" s="562" t="s">
        <v>471</v>
      </c>
      <c r="L91" s="562" t="s">
        <v>472</v>
      </c>
      <c r="M91" s="549" t="s">
        <v>473</v>
      </c>
    </row>
    <row r="92" spans="1:13" ht="18">
      <c r="A92" s="550"/>
      <c r="B92" s="551"/>
      <c r="C92" s="552"/>
      <c r="D92" s="550"/>
      <c r="E92" s="553"/>
      <c r="F92" s="554"/>
      <c r="G92" s="548"/>
      <c r="H92" s="560"/>
      <c r="I92" s="562"/>
      <c r="J92" s="562"/>
      <c r="L92" s="562"/>
      <c r="M92" s="549"/>
    </row>
    <row r="93" spans="1:13" ht="51">
      <c r="A93" s="550" t="str">
        <f>COUNTIF($A$86:A92,"*")+1&amp;"."</f>
        <v>4.</v>
      </c>
      <c r="B93" s="551" t="s">
        <v>474</v>
      </c>
      <c r="C93" s="552" t="s">
        <v>13</v>
      </c>
      <c r="D93" s="550">
        <v>60</v>
      </c>
      <c r="E93" s="553"/>
      <c r="F93" s="554">
        <f>D93*E93</f>
        <v>0</v>
      </c>
      <c r="G93" s="548"/>
      <c r="H93" s="560"/>
      <c r="I93" s="562"/>
      <c r="J93" s="562"/>
      <c r="L93" s="562"/>
      <c r="M93" s="549"/>
    </row>
    <row r="94" spans="1:13" ht="18">
      <c r="A94" s="550"/>
      <c r="B94" s="551"/>
      <c r="C94" s="552"/>
      <c r="D94" s="550"/>
      <c r="E94" s="553"/>
      <c r="F94" s="554"/>
      <c r="G94" s="548"/>
      <c r="H94" s="560"/>
      <c r="I94" s="562"/>
      <c r="J94" s="562"/>
      <c r="L94" s="562"/>
      <c r="M94" s="549"/>
    </row>
    <row r="95" spans="1:13" ht="18">
      <c r="A95" s="550"/>
      <c r="B95" s="576"/>
      <c r="C95" s="552"/>
      <c r="D95" s="550"/>
      <c r="E95" s="553"/>
      <c r="F95" s="554"/>
      <c r="G95" s="548"/>
      <c r="H95" s="560">
        <f>3*prekop</f>
        <v>27</v>
      </c>
      <c r="I95" s="560" t="e">
        <f>2*zemlja</f>
        <v>#NAME?</v>
      </c>
      <c r="J95" s="560">
        <f>2*nogostup</f>
        <v>56</v>
      </c>
      <c r="K95" s="560"/>
      <c r="L95" s="560">
        <f>2*cesta</f>
        <v>28</v>
      </c>
      <c r="M95" s="614" t="e">
        <f>SUM(H95:L95)</f>
        <v>#NAME?</v>
      </c>
    </row>
    <row r="96" spans="1:10" ht="25.5">
      <c r="A96" s="550" t="str">
        <f>COUNTIF($A$86:A95,"*")+1&amp;"."</f>
        <v>5.</v>
      </c>
      <c r="B96" s="551" t="s">
        <v>475</v>
      </c>
      <c r="C96" s="552" t="s">
        <v>12</v>
      </c>
      <c r="D96" s="550">
        <v>2</v>
      </c>
      <c r="E96" s="553"/>
      <c r="F96" s="554">
        <f>D96*E96</f>
        <v>0</v>
      </c>
      <c r="G96" s="548"/>
      <c r="H96" s="560"/>
      <c r="I96" s="562"/>
      <c r="J96" s="562"/>
    </row>
    <row r="97" spans="1:10" ht="18">
      <c r="A97" s="550"/>
      <c r="B97" s="576"/>
      <c r="C97" s="552"/>
      <c r="D97" s="550"/>
      <c r="E97" s="553"/>
      <c r="F97" s="554"/>
      <c r="G97" s="548"/>
      <c r="H97" s="560"/>
      <c r="I97" s="562"/>
      <c r="J97" s="562"/>
    </row>
    <row r="98" spans="1:16" ht="50.25">
      <c r="A98" s="692" t="str">
        <f>COUNTIF($A$86:A97,"*")+1&amp;"."</f>
        <v>6.</v>
      </c>
      <c r="B98" s="551" t="s">
        <v>476</v>
      </c>
      <c r="C98" s="692" t="s">
        <v>12</v>
      </c>
      <c r="D98" s="693">
        <v>2</v>
      </c>
      <c r="E98" s="694"/>
      <c r="F98" s="694">
        <f>D98*E98</f>
        <v>0</v>
      </c>
      <c r="G98" s="548"/>
      <c r="H98" s="615">
        <f>I98*J98</f>
        <v>3604.4957499999996</v>
      </c>
      <c r="I98" s="616">
        <v>485</v>
      </c>
      <c r="J98" s="615">
        <v>7.43195</v>
      </c>
      <c r="K98" s="617"/>
      <c r="N98" s="618" t="str">
        <f>LEFT($A$85,1)</f>
        <v>B</v>
      </c>
      <c r="O98" s="619" t="str">
        <f>LEFT(A98,2)</f>
        <v>6.</v>
      </c>
      <c r="P98" s="523" t="str">
        <f>CONCATENATE(N98,".",O98)</f>
        <v>B.6.</v>
      </c>
    </row>
    <row r="99" spans="1:15" ht="38.25">
      <c r="A99" s="692"/>
      <c r="B99" s="551" t="s">
        <v>477</v>
      </c>
      <c r="C99" s="692"/>
      <c r="D99" s="693"/>
      <c r="E99" s="694"/>
      <c r="F99" s="694"/>
      <c r="G99" s="548"/>
      <c r="I99" s="549"/>
      <c r="J99" s="620"/>
      <c r="N99" s="618"/>
      <c r="O99" s="619"/>
    </row>
    <row r="100" spans="1:10" ht="25.5">
      <c r="A100" s="692"/>
      <c r="B100" s="621" t="s">
        <v>478</v>
      </c>
      <c r="C100" s="692"/>
      <c r="D100" s="693"/>
      <c r="E100" s="694"/>
      <c r="F100" s="694"/>
      <c r="G100" s="548"/>
      <c r="I100" s="549"/>
      <c r="J100" s="620"/>
    </row>
    <row r="101" spans="1:10" ht="25.5">
      <c r="A101" s="692"/>
      <c r="B101" s="621" t="s">
        <v>479</v>
      </c>
      <c r="C101" s="692"/>
      <c r="D101" s="693"/>
      <c r="E101" s="694"/>
      <c r="F101" s="694"/>
      <c r="G101" s="548"/>
      <c r="I101" s="549"/>
      <c r="J101" s="620"/>
    </row>
    <row r="102" spans="1:10" ht="25.5">
      <c r="A102" s="692"/>
      <c r="B102" s="551" t="s">
        <v>480</v>
      </c>
      <c r="C102" s="692"/>
      <c r="D102" s="693"/>
      <c r="E102" s="694"/>
      <c r="F102" s="694"/>
      <c r="G102" s="548"/>
      <c r="I102" s="549"/>
      <c r="J102" s="620"/>
    </row>
    <row r="103" spans="1:10" ht="25.5">
      <c r="A103" s="692"/>
      <c r="B103" s="551" t="s">
        <v>481</v>
      </c>
      <c r="C103" s="692"/>
      <c r="D103" s="693"/>
      <c r="E103" s="694"/>
      <c r="F103" s="694"/>
      <c r="G103" s="548"/>
      <c r="I103" s="549"/>
      <c r="J103" s="620"/>
    </row>
    <row r="104" spans="1:10" ht="25.5">
      <c r="A104" s="692"/>
      <c r="B104" s="551" t="s">
        <v>482</v>
      </c>
      <c r="C104" s="692"/>
      <c r="D104" s="693"/>
      <c r="E104" s="694"/>
      <c r="F104" s="694"/>
      <c r="G104" s="548"/>
      <c r="I104" s="549"/>
      <c r="J104" s="620"/>
    </row>
    <row r="105" spans="1:10" ht="25.5">
      <c r="A105" s="692"/>
      <c r="B105" s="551" t="s">
        <v>483</v>
      </c>
      <c r="C105" s="692"/>
      <c r="D105" s="693"/>
      <c r="E105" s="694"/>
      <c r="F105" s="694"/>
      <c r="G105" s="548"/>
      <c r="I105" s="549"/>
      <c r="J105" s="620"/>
    </row>
    <row r="106" spans="1:10" ht="18">
      <c r="A106" s="692"/>
      <c r="B106" s="551" t="s">
        <v>484</v>
      </c>
      <c r="C106" s="692"/>
      <c r="D106" s="693"/>
      <c r="E106" s="694"/>
      <c r="F106" s="694"/>
      <c r="G106" s="548"/>
      <c r="I106" s="549"/>
      <c r="J106" s="620"/>
    </row>
    <row r="107" spans="1:10" ht="25.5">
      <c r="A107" s="692"/>
      <c r="B107" s="551" t="s">
        <v>485</v>
      </c>
      <c r="C107" s="692"/>
      <c r="D107" s="693"/>
      <c r="E107" s="694"/>
      <c r="F107" s="694"/>
      <c r="G107" s="548"/>
      <c r="I107" s="549"/>
      <c r="J107" s="620"/>
    </row>
    <row r="108" spans="1:10" ht="25.5">
      <c r="A108" s="692"/>
      <c r="B108" s="551" t="s">
        <v>486</v>
      </c>
      <c r="C108" s="692"/>
      <c r="D108" s="693"/>
      <c r="E108" s="694"/>
      <c r="F108" s="694"/>
      <c r="G108" s="548"/>
      <c r="I108" s="549"/>
      <c r="J108" s="620"/>
    </row>
    <row r="109" spans="1:10" ht="18">
      <c r="A109" s="692"/>
      <c r="B109" s="551" t="s">
        <v>487</v>
      </c>
      <c r="C109" s="692"/>
      <c r="D109" s="693"/>
      <c r="E109" s="694"/>
      <c r="F109" s="694"/>
      <c r="G109" s="548"/>
      <c r="I109" s="549"/>
      <c r="J109" s="620"/>
    </row>
    <row r="110" spans="1:10" ht="38.25">
      <c r="A110" s="692"/>
      <c r="B110" s="551" t="s">
        <v>488</v>
      </c>
      <c r="C110" s="692"/>
      <c r="D110" s="693"/>
      <c r="E110" s="694"/>
      <c r="F110" s="694"/>
      <c r="G110" s="548"/>
      <c r="I110" s="549"/>
      <c r="J110" s="620"/>
    </row>
    <row r="111" spans="1:10" ht="38.25">
      <c r="A111" s="692"/>
      <c r="B111" s="551" t="s">
        <v>489</v>
      </c>
      <c r="C111" s="692"/>
      <c r="D111" s="693"/>
      <c r="E111" s="694"/>
      <c r="F111" s="694"/>
      <c r="G111" s="548"/>
      <c r="I111" s="549"/>
      <c r="J111" s="620"/>
    </row>
    <row r="112" spans="1:10" ht="25.5">
      <c r="A112" s="692"/>
      <c r="B112" s="551" t="s">
        <v>490</v>
      </c>
      <c r="C112" s="692"/>
      <c r="D112" s="693"/>
      <c r="E112" s="694"/>
      <c r="F112" s="694"/>
      <c r="G112" s="548"/>
      <c r="I112" s="549"/>
      <c r="J112" s="620"/>
    </row>
    <row r="113" spans="1:10" ht="18">
      <c r="A113" s="692"/>
      <c r="B113" s="551"/>
      <c r="C113" s="692"/>
      <c r="D113" s="693"/>
      <c r="E113" s="694"/>
      <c r="F113" s="694"/>
      <c r="G113" s="548"/>
      <c r="I113" s="549"/>
      <c r="J113" s="620"/>
    </row>
    <row r="114" spans="1:10" ht="76.5">
      <c r="A114" s="692"/>
      <c r="B114" s="551" t="s">
        <v>491</v>
      </c>
      <c r="C114" s="692"/>
      <c r="D114" s="693"/>
      <c r="E114" s="694"/>
      <c r="F114" s="694"/>
      <c r="G114" s="548"/>
      <c r="I114" s="549"/>
      <c r="J114" s="620"/>
    </row>
    <row r="115" spans="1:10" ht="18">
      <c r="A115" s="692"/>
      <c r="B115" s="551" t="s">
        <v>492</v>
      </c>
      <c r="C115" s="692"/>
      <c r="D115" s="693"/>
      <c r="E115" s="694"/>
      <c r="F115" s="694"/>
      <c r="G115" s="548"/>
      <c r="I115" s="549"/>
      <c r="J115" s="620"/>
    </row>
    <row r="116" spans="1:10" ht="18">
      <c r="A116" s="692"/>
      <c r="B116" s="551" t="s">
        <v>493</v>
      </c>
      <c r="C116" s="692"/>
      <c r="D116" s="693"/>
      <c r="E116" s="694"/>
      <c r="F116" s="694"/>
      <c r="G116" s="548"/>
      <c r="I116" s="549"/>
      <c r="J116" s="620"/>
    </row>
    <row r="117" spans="1:10" ht="18">
      <c r="A117" s="692"/>
      <c r="B117" s="551" t="s">
        <v>494</v>
      </c>
      <c r="C117" s="692"/>
      <c r="D117" s="693"/>
      <c r="E117" s="694"/>
      <c r="F117" s="694"/>
      <c r="G117" s="548"/>
      <c r="I117" s="549"/>
      <c r="J117" s="620"/>
    </row>
    <row r="118" spans="1:10" ht="18">
      <c r="A118" s="692"/>
      <c r="B118" s="551" t="s">
        <v>495</v>
      </c>
      <c r="C118" s="692"/>
      <c r="D118" s="693"/>
      <c r="E118" s="694"/>
      <c r="F118" s="694"/>
      <c r="G118" s="548"/>
      <c r="I118" s="549"/>
      <c r="J118" s="620"/>
    </row>
    <row r="119" spans="1:10" ht="18">
      <c r="A119" s="692"/>
      <c r="B119" s="551" t="s">
        <v>496</v>
      </c>
      <c r="C119" s="692"/>
      <c r="D119" s="693"/>
      <c r="E119" s="694"/>
      <c r="F119" s="694"/>
      <c r="G119" s="548"/>
      <c r="I119" s="549"/>
      <c r="J119" s="620"/>
    </row>
    <row r="120" spans="1:10" ht="18">
      <c r="A120" s="692"/>
      <c r="B120" s="551" t="s">
        <v>497</v>
      </c>
      <c r="C120" s="692"/>
      <c r="D120" s="693"/>
      <c r="E120" s="694"/>
      <c r="F120" s="694"/>
      <c r="G120" s="548"/>
      <c r="I120" s="549"/>
      <c r="J120" s="620"/>
    </row>
    <row r="121" spans="1:10" ht="18">
      <c r="A121" s="692"/>
      <c r="B121" s="551" t="s">
        <v>498</v>
      </c>
      <c r="C121" s="692"/>
      <c r="D121" s="693"/>
      <c r="E121" s="694"/>
      <c r="F121" s="694"/>
      <c r="G121" s="548"/>
      <c r="I121" s="549"/>
      <c r="J121" s="620"/>
    </row>
    <row r="122" spans="1:10" ht="18">
      <c r="A122" s="692"/>
      <c r="B122" s="551" t="s">
        <v>499</v>
      </c>
      <c r="C122" s="692"/>
      <c r="D122" s="693"/>
      <c r="E122" s="694"/>
      <c r="F122" s="694"/>
      <c r="G122" s="548"/>
      <c r="I122" s="549"/>
      <c r="J122" s="620"/>
    </row>
    <row r="123" spans="1:10" ht="18">
      <c r="A123" s="692"/>
      <c r="B123" s="551" t="s">
        <v>500</v>
      </c>
      <c r="C123" s="692"/>
      <c r="D123" s="693"/>
      <c r="E123" s="694"/>
      <c r="F123" s="694"/>
      <c r="G123" s="548"/>
      <c r="I123" s="549"/>
      <c r="J123" s="620"/>
    </row>
    <row r="124" spans="1:10" ht="18">
      <c r="A124" s="692"/>
      <c r="B124" s="551" t="s">
        <v>501</v>
      </c>
      <c r="C124" s="692"/>
      <c r="D124" s="693"/>
      <c r="E124" s="694"/>
      <c r="F124" s="694"/>
      <c r="G124" s="548"/>
      <c r="I124" s="549"/>
      <c r="J124" s="620"/>
    </row>
    <row r="125" spans="1:10" ht="18">
      <c r="A125" s="692"/>
      <c r="B125" s="551" t="s">
        <v>502</v>
      </c>
      <c r="C125" s="692"/>
      <c r="D125" s="693"/>
      <c r="E125" s="694"/>
      <c r="F125" s="694"/>
      <c r="G125" s="548"/>
      <c r="I125" s="549"/>
      <c r="J125" s="620"/>
    </row>
    <row r="126" spans="1:10" ht="18">
      <c r="A126" s="692"/>
      <c r="B126" s="551" t="s">
        <v>503</v>
      </c>
      <c r="C126" s="692"/>
      <c r="D126" s="693"/>
      <c r="E126" s="694"/>
      <c r="F126" s="694"/>
      <c r="G126" s="548"/>
      <c r="I126" s="549"/>
      <c r="J126" s="620"/>
    </row>
    <row r="127" spans="1:10" ht="18">
      <c r="A127" s="563"/>
      <c r="B127" s="622"/>
      <c r="C127" s="563"/>
      <c r="D127" s="623"/>
      <c r="E127" s="624"/>
      <c r="F127" s="624"/>
      <c r="G127" s="548"/>
      <c r="I127" s="549"/>
      <c r="J127" s="620"/>
    </row>
    <row r="128" spans="1:10" ht="89.25">
      <c r="A128" s="563" t="str">
        <f>COUNTIF($A$86:A127,"*")+1&amp;"."</f>
        <v>7.</v>
      </c>
      <c r="B128" s="625" t="s">
        <v>504</v>
      </c>
      <c r="C128" s="552" t="s">
        <v>12</v>
      </c>
      <c r="D128" s="550">
        <v>2</v>
      </c>
      <c r="E128" s="553"/>
      <c r="F128" s="554">
        <f>D128*E128</f>
        <v>0</v>
      </c>
      <c r="G128" s="548"/>
      <c r="I128" s="549"/>
      <c r="J128" s="620"/>
    </row>
    <row r="129" spans="1:16" ht="18">
      <c r="A129" s="563"/>
      <c r="B129" s="625"/>
      <c r="C129" s="552"/>
      <c r="D129" s="550"/>
      <c r="E129" s="553"/>
      <c r="F129" s="554"/>
      <c r="G129" s="548"/>
      <c r="I129" s="549"/>
      <c r="J129" s="620"/>
      <c r="P129" s="523" t="s">
        <v>505</v>
      </c>
    </row>
    <row r="130" spans="1:16" ht="25.5">
      <c r="A130" s="563" t="str">
        <f>COUNTIF($A$86:A129,"*")+1&amp;"."</f>
        <v>8.</v>
      </c>
      <c r="B130" s="625" t="s">
        <v>506</v>
      </c>
      <c r="C130" s="552" t="s">
        <v>330</v>
      </c>
      <c r="D130" s="550">
        <v>70</v>
      </c>
      <c r="E130" s="553"/>
      <c r="F130" s="554">
        <f>D130*E130</f>
        <v>0</v>
      </c>
      <c r="G130" s="548"/>
      <c r="H130" s="626">
        <v>70</v>
      </c>
      <c r="I130" s="626">
        <v>0.961</v>
      </c>
      <c r="J130" s="626">
        <f>H130*I130</f>
        <v>67.27</v>
      </c>
      <c r="L130" s="523" t="s">
        <v>507</v>
      </c>
      <c r="M130" s="619">
        <v>866</v>
      </c>
      <c r="N130" s="523" t="s">
        <v>508</v>
      </c>
      <c r="O130" s="619">
        <v>42</v>
      </c>
      <c r="P130" s="523">
        <v>70</v>
      </c>
    </row>
    <row r="131" spans="1:10" ht="18">
      <c r="A131" s="563"/>
      <c r="B131" s="625"/>
      <c r="C131" s="552"/>
      <c r="D131" s="550"/>
      <c r="E131" s="553"/>
      <c r="F131" s="554"/>
      <c r="G131" s="548"/>
      <c r="H131" s="626" t="s">
        <v>509</v>
      </c>
      <c r="I131" s="626" t="s">
        <v>510</v>
      </c>
      <c r="J131" s="626" t="s">
        <v>334</v>
      </c>
    </row>
    <row r="132" spans="1:10" ht="25.5">
      <c r="A132" s="563" t="str">
        <f>COUNTIF($A$86:A131,"*")+1&amp;"."</f>
        <v>9.</v>
      </c>
      <c r="B132" s="625" t="s">
        <v>511</v>
      </c>
      <c r="C132" s="552" t="s">
        <v>12</v>
      </c>
      <c r="D132" s="550">
        <v>4</v>
      </c>
      <c r="E132" s="553"/>
      <c r="F132" s="554">
        <f>D132*E132</f>
        <v>0</v>
      </c>
      <c r="G132" s="548"/>
      <c r="H132" s="626">
        <f>P130/50</f>
        <v>1.4</v>
      </c>
      <c r="I132" s="626">
        <v>2</v>
      </c>
      <c r="J132" s="626">
        <f>H132+I132</f>
        <v>3.4</v>
      </c>
    </row>
    <row r="133" spans="1:10" ht="18">
      <c r="A133" s="563"/>
      <c r="B133" s="625"/>
      <c r="C133" s="552"/>
      <c r="D133" s="550"/>
      <c r="E133" s="553"/>
      <c r="F133" s="554"/>
      <c r="G133" s="548"/>
      <c r="H133" s="626"/>
      <c r="I133" s="626"/>
      <c r="J133" s="626"/>
    </row>
    <row r="134" spans="1:10" ht="25.5">
      <c r="A134" s="563" t="str">
        <f>COUNTIF($A$86:A133,"*")+1&amp;"."</f>
        <v>10.</v>
      </c>
      <c r="B134" s="625" t="s">
        <v>512</v>
      </c>
      <c r="C134" s="552" t="s">
        <v>13</v>
      </c>
      <c r="D134" s="550">
        <v>130</v>
      </c>
      <c r="E134" s="553"/>
      <c r="F134" s="554">
        <f>D134*E134</f>
        <v>0</v>
      </c>
      <c r="G134" s="548"/>
      <c r="H134" s="626"/>
      <c r="I134" s="626"/>
      <c r="J134" s="626"/>
    </row>
    <row r="135" spans="1:10" ht="18">
      <c r="A135" s="563"/>
      <c r="B135" s="625"/>
      <c r="C135" s="552"/>
      <c r="D135" s="550"/>
      <c r="E135" s="553"/>
      <c r="F135" s="554"/>
      <c r="G135" s="548"/>
      <c r="H135" s="626"/>
      <c r="I135" s="626"/>
      <c r="J135" s="626"/>
    </row>
    <row r="136" spans="1:10" ht="25.5">
      <c r="A136" s="563" t="str">
        <f>COUNTIF($A$86:A135,"*")+1&amp;"."</f>
        <v>11.</v>
      </c>
      <c r="B136" s="625" t="s">
        <v>513</v>
      </c>
      <c r="C136" s="552" t="s">
        <v>12</v>
      </c>
      <c r="D136" s="550">
        <v>1</v>
      </c>
      <c r="E136" s="553"/>
      <c r="F136" s="554">
        <f>D136*E136</f>
        <v>0</v>
      </c>
      <c r="G136" s="548"/>
      <c r="H136" s="626"/>
      <c r="I136" s="626"/>
      <c r="J136" s="626"/>
    </row>
    <row r="137" spans="1:10" ht="18">
      <c r="A137" s="563"/>
      <c r="B137" s="625"/>
      <c r="C137" s="552"/>
      <c r="D137" s="550"/>
      <c r="E137" s="553"/>
      <c r="F137" s="554"/>
      <c r="G137" s="548"/>
      <c r="H137" s="626"/>
      <c r="I137" s="626"/>
      <c r="J137" s="626"/>
    </row>
    <row r="138" spans="1:10" ht="25.5">
      <c r="A138" s="563" t="str">
        <f>COUNTIF($A$86:A137,"*")+1&amp;"."</f>
        <v>12.</v>
      </c>
      <c r="B138" s="625" t="s">
        <v>514</v>
      </c>
      <c r="C138" s="552" t="s">
        <v>12</v>
      </c>
      <c r="D138" s="550">
        <v>1</v>
      </c>
      <c r="E138" s="553"/>
      <c r="F138" s="554">
        <f>D138*E138</f>
        <v>0</v>
      </c>
      <c r="G138" s="548"/>
      <c r="H138" s="626"/>
      <c r="I138" s="626"/>
      <c r="J138" s="626"/>
    </row>
    <row r="139" spans="1:10" ht="18">
      <c r="A139" s="563"/>
      <c r="B139" s="625"/>
      <c r="C139" s="552"/>
      <c r="D139" s="550"/>
      <c r="E139" s="553"/>
      <c r="F139" s="554"/>
      <c r="G139" s="548"/>
      <c r="H139" s="626"/>
      <c r="I139" s="626"/>
      <c r="J139" s="626"/>
    </row>
    <row r="140" spans="1:10" ht="102">
      <c r="A140" s="563" t="str">
        <f>COUNTIF($A$86:A139,"*")+1&amp;"."</f>
        <v>13.</v>
      </c>
      <c r="B140" s="625" t="s">
        <v>515</v>
      </c>
      <c r="C140" s="552" t="s">
        <v>12</v>
      </c>
      <c r="D140" s="627">
        <v>4</v>
      </c>
      <c r="E140" s="553"/>
      <c r="F140" s="554">
        <f>D140*E140</f>
        <v>0</v>
      </c>
      <c r="G140" s="548"/>
      <c r="I140" s="549" t="s">
        <v>516</v>
      </c>
      <c r="J140" s="628">
        <v>2</v>
      </c>
    </row>
    <row r="141" spans="1:10" ht="18">
      <c r="A141" s="563"/>
      <c r="B141" s="625"/>
      <c r="C141" s="552"/>
      <c r="D141" s="550"/>
      <c r="E141" s="553"/>
      <c r="F141" s="554"/>
      <c r="G141" s="548"/>
      <c r="I141" s="549"/>
      <c r="J141" s="620"/>
    </row>
    <row r="142" spans="1:10" ht="51">
      <c r="A142" s="563" t="str">
        <f>COUNTIF($A$86:A141,"*")+1&amp;"."</f>
        <v>14.</v>
      </c>
      <c r="B142" s="625" t="s">
        <v>517</v>
      </c>
      <c r="C142" s="552" t="s">
        <v>13</v>
      </c>
      <c r="D142" s="550">
        <v>70</v>
      </c>
      <c r="E142" s="553"/>
      <c r="F142" s="554">
        <f>D142*E142</f>
        <v>0</v>
      </c>
      <c r="G142" s="548"/>
      <c r="I142" s="549"/>
      <c r="J142" s="620"/>
    </row>
    <row r="143" spans="1:10" ht="18">
      <c r="A143" s="563"/>
      <c r="B143" s="625"/>
      <c r="C143" s="552"/>
      <c r="D143" s="550"/>
      <c r="E143" s="553"/>
      <c r="F143" s="554"/>
      <c r="G143" s="548"/>
      <c r="I143" s="549"/>
      <c r="J143" s="620"/>
    </row>
    <row r="144" spans="1:15" ht="76.5">
      <c r="A144" s="563" t="str">
        <f>COUNTIF($A$86:A143,"*")+1&amp;"."</f>
        <v>15.</v>
      </c>
      <c r="B144" s="625" t="s">
        <v>518</v>
      </c>
      <c r="C144" s="552" t="s">
        <v>12</v>
      </c>
      <c r="D144" s="550">
        <v>2</v>
      </c>
      <c r="E144" s="553"/>
      <c r="F144" s="554">
        <f>D144*E144</f>
        <v>0</v>
      </c>
      <c r="G144" s="548"/>
      <c r="I144" s="618"/>
      <c r="J144" s="628"/>
      <c r="L144" s="618"/>
      <c r="M144" s="619"/>
      <c r="N144" s="618"/>
      <c r="O144" s="619"/>
    </row>
    <row r="145" spans="1:10" ht="18">
      <c r="A145" s="563"/>
      <c r="B145" s="625"/>
      <c r="C145" s="552"/>
      <c r="D145" s="550"/>
      <c r="E145" s="553"/>
      <c r="F145" s="554"/>
      <c r="G145" s="548"/>
      <c r="I145" s="549"/>
      <c r="J145" s="620"/>
    </row>
    <row r="146" spans="1:10" ht="76.5">
      <c r="A146" s="563" t="str">
        <f>COUNTIF($A$86:A145,"*")+1&amp;"."</f>
        <v>16.</v>
      </c>
      <c r="B146" s="625" t="s">
        <v>519</v>
      </c>
      <c r="C146" s="552" t="s">
        <v>12</v>
      </c>
      <c r="D146" s="550">
        <v>2</v>
      </c>
      <c r="E146" s="553"/>
      <c r="F146" s="554">
        <f>D146*E146</f>
        <v>0</v>
      </c>
      <c r="G146" s="548"/>
      <c r="I146" s="549"/>
      <c r="J146" s="620"/>
    </row>
    <row r="147" spans="1:10" ht="18">
      <c r="A147" s="563"/>
      <c r="B147" s="625"/>
      <c r="C147" s="552"/>
      <c r="D147" s="550"/>
      <c r="E147" s="553"/>
      <c r="F147" s="554"/>
      <c r="G147" s="548"/>
      <c r="I147" s="549"/>
      <c r="J147" s="620"/>
    </row>
    <row r="148" spans="1:10" ht="25.5">
      <c r="A148" s="563" t="str">
        <f>COUNTIF($A$86:A146,"*")+1&amp;"."</f>
        <v>17.</v>
      </c>
      <c r="B148" s="625" t="s">
        <v>520</v>
      </c>
      <c r="C148" s="552" t="s">
        <v>12</v>
      </c>
      <c r="D148" s="550">
        <v>2</v>
      </c>
      <c r="E148" s="553"/>
      <c r="F148" s="554">
        <f>D148*E148</f>
        <v>0</v>
      </c>
      <c r="G148" s="548"/>
      <c r="I148" s="549"/>
      <c r="J148" s="620"/>
    </row>
    <row r="149" spans="1:10" ht="18">
      <c r="A149" s="629"/>
      <c r="B149" s="625"/>
      <c r="C149" s="552"/>
      <c r="D149" s="550"/>
      <c r="E149" s="553"/>
      <c r="F149" s="554"/>
      <c r="G149" s="548"/>
      <c r="I149" s="549"/>
      <c r="J149" s="620"/>
    </row>
    <row r="150" spans="1:10" ht="18">
      <c r="A150" s="597"/>
      <c r="B150" s="687" t="s">
        <v>521</v>
      </c>
      <c r="C150" s="687"/>
      <c r="D150" s="687"/>
      <c r="E150" s="687"/>
      <c r="F150" s="598">
        <f>SUM(F86:F149)</f>
        <v>0</v>
      </c>
      <c r="G150" s="548"/>
      <c r="H150" s="619"/>
      <c r="I150" s="619"/>
      <c r="J150" s="628"/>
    </row>
    <row r="151" spans="1:10" ht="18">
      <c r="A151" s="563"/>
      <c r="B151" s="625"/>
      <c r="C151" s="552"/>
      <c r="D151" s="550"/>
      <c r="E151" s="553"/>
      <c r="F151" s="554"/>
      <c r="G151" s="548"/>
      <c r="H151" s="619"/>
      <c r="I151" s="619"/>
      <c r="J151" s="628"/>
    </row>
    <row r="152" spans="1:10" ht="18">
      <c r="A152" s="630"/>
      <c r="B152" s="631"/>
      <c r="C152" s="631"/>
      <c r="D152" s="631"/>
      <c r="E152" s="631"/>
      <c r="F152" s="632"/>
      <c r="G152" s="548"/>
      <c r="I152" s="619"/>
      <c r="J152" s="628"/>
    </row>
    <row r="153" spans="1:10" ht="18">
      <c r="A153" s="633" t="s">
        <v>522</v>
      </c>
      <c r="B153" s="633" t="s">
        <v>523</v>
      </c>
      <c r="C153" s="539"/>
      <c r="D153" s="539"/>
      <c r="E153" s="539"/>
      <c r="F153" s="634"/>
      <c r="G153" s="548"/>
      <c r="I153" s="619"/>
      <c r="J153" s="628"/>
    </row>
    <row r="154" spans="1:10" ht="102">
      <c r="A154" s="635" t="str">
        <f>1&amp;"."</f>
        <v>1.</v>
      </c>
      <c r="B154" s="636" t="s">
        <v>524</v>
      </c>
      <c r="C154" s="555" t="s">
        <v>525</v>
      </c>
      <c r="D154" s="556">
        <v>1</v>
      </c>
      <c r="E154" s="557"/>
      <c r="F154" s="558">
        <f>D154*E154</f>
        <v>0</v>
      </c>
      <c r="G154" s="548"/>
      <c r="J154" s="523"/>
    </row>
    <row r="155" spans="1:10" ht="18">
      <c r="A155" s="635"/>
      <c r="B155" s="636"/>
      <c r="C155" s="555"/>
      <c r="D155" s="556"/>
      <c r="E155" s="557"/>
      <c r="F155" s="558"/>
      <c r="G155" s="548"/>
      <c r="J155" s="523"/>
    </row>
    <row r="156" spans="1:10" ht="38.25">
      <c r="A156" s="550" t="str">
        <f>COUNTIF($A154:A$168,"*")+1&amp;"."</f>
        <v>2.</v>
      </c>
      <c r="B156" s="636" t="s">
        <v>526</v>
      </c>
      <c r="C156" s="555" t="s">
        <v>525</v>
      </c>
      <c r="D156" s="556">
        <v>1</v>
      </c>
      <c r="E156" s="557"/>
      <c r="F156" s="558">
        <f>D156*E156</f>
        <v>0</v>
      </c>
      <c r="G156" s="548"/>
      <c r="J156" s="523"/>
    </row>
    <row r="157" spans="2:6" s="637" customFormat="1" ht="15">
      <c r="B157" s="638"/>
      <c r="C157" s="638"/>
      <c r="D157" s="638"/>
      <c r="E157" s="638"/>
      <c r="F157" s="638"/>
    </row>
    <row r="158" spans="1:10" ht="38.25">
      <c r="A158" s="550">
        <v>3</v>
      </c>
      <c r="B158" s="636" t="s">
        <v>526</v>
      </c>
      <c r="C158" s="555" t="s">
        <v>525</v>
      </c>
      <c r="D158" s="556">
        <v>1</v>
      </c>
      <c r="E158" s="557"/>
      <c r="F158" s="558">
        <f>D158*E158</f>
        <v>0</v>
      </c>
      <c r="G158" s="548"/>
      <c r="J158" s="523"/>
    </row>
    <row r="159" spans="1:10" ht="18">
      <c r="A159" s="635"/>
      <c r="B159" s="687"/>
      <c r="C159" s="687"/>
      <c r="D159" s="687"/>
      <c r="E159" s="687"/>
      <c r="F159" s="598"/>
      <c r="G159" s="548"/>
      <c r="J159" s="523"/>
    </row>
    <row r="160" spans="1:10" ht="18">
      <c r="A160" s="597"/>
      <c r="B160" s="687" t="s">
        <v>527</v>
      </c>
      <c r="C160" s="687"/>
      <c r="D160" s="687"/>
      <c r="E160" s="687"/>
      <c r="F160" s="598">
        <f>SUM(F154:F159)</f>
        <v>0</v>
      </c>
      <c r="G160" s="548"/>
      <c r="J160" s="523"/>
    </row>
    <row r="161" spans="1:10" ht="15.75" customHeight="1">
      <c r="A161" s="639"/>
      <c r="B161" s="631"/>
      <c r="C161" s="631"/>
      <c r="D161" s="631"/>
      <c r="E161" s="631"/>
      <c r="F161" s="632"/>
      <c r="G161" s="548"/>
      <c r="I161" s="619"/>
      <c r="J161" s="628"/>
    </row>
    <row r="162" spans="1:10" ht="7.5" customHeight="1">
      <c r="A162" s="640"/>
      <c r="B162" s="641"/>
      <c r="C162" s="641"/>
      <c r="D162" s="641"/>
      <c r="E162" s="641"/>
      <c r="F162" s="642"/>
      <c r="G162" s="548"/>
      <c r="I162" s="619"/>
      <c r="J162" s="628"/>
    </row>
    <row r="163" spans="1:10" ht="29.25" customHeight="1">
      <c r="A163" s="643" t="s">
        <v>417</v>
      </c>
      <c r="B163" s="644" t="s">
        <v>73</v>
      </c>
      <c r="C163" s="645"/>
      <c r="D163" s="645"/>
      <c r="E163" s="645"/>
      <c r="F163" s="646"/>
      <c r="G163" s="647" t="s">
        <v>528</v>
      </c>
      <c r="I163" s="619"/>
      <c r="J163" s="628"/>
    </row>
    <row r="164" spans="1:10" ht="15.75">
      <c r="A164" s="643" t="s">
        <v>460</v>
      </c>
      <c r="B164" s="648" t="s">
        <v>418</v>
      </c>
      <c r="C164" s="649" t="s">
        <v>10</v>
      </c>
      <c r="D164" s="650"/>
      <c r="E164" s="650"/>
      <c r="F164" s="651">
        <f>F83</f>
        <v>0</v>
      </c>
      <c r="G164" s="651"/>
      <c r="I164" s="619"/>
      <c r="J164" s="628"/>
    </row>
    <row r="165" spans="1:10" ht="15.75">
      <c r="A165" s="652" t="s">
        <v>522</v>
      </c>
      <c r="B165" s="648" t="s">
        <v>461</v>
      </c>
      <c r="C165" s="649" t="s">
        <v>10</v>
      </c>
      <c r="D165" s="650"/>
      <c r="E165" s="650"/>
      <c r="F165" s="651">
        <f>F150</f>
        <v>0</v>
      </c>
      <c r="G165" s="651"/>
      <c r="I165" s="619"/>
      <c r="J165" s="628"/>
    </row>
    <row r="166" spans="1:10" ht="15.75">
      <c r="A166" s="653"/>
      <c r="B166" s="654" t="s">
        <v>523</v>
      </c>
      <c r="C166" s="649" t="s">
        <v>10</v>
      </c>
      <c r="D166" s="655"/>
      <c r="E166" s="655"/>
      <c r="F166" s="656">
        <f>F160</f>
        <v>0</v>
      </c>
      <c r="G166" s="656"/>
      <c r="I166" s="619"/>
      <c r="J166" s="628"/>
    </row>
    <row r="167" spans="1:10" ht="6.75" customHeight="1">
      <c r="A167" s="657"/>
      <c r="B167" s="658"/>
      <c r="C167" s="658"/>
      <c r="D167" s="658"/>
      <c r="E167" s="658"/>
      <c r="F167" s="659"/>
      <c r="G167" s="659"/>
      <c r="I167" s="619"/>
      <c r="J167" s="628"/>
    </row>
    <row r="168" spans="1:10" ht="15">
      <c r="A168" s="657"/>
      <c r="B168" s="608"/>
      <c r="C168" s="608"/>
      <c r="D168" s="688" t="s">
        <v>114</v>
      </c>
      <c r="E168" s="689"/>
      <c r="F168" s="651">
        <f>SUM(F164:F166)</f>
        <v>0</v>
      </c>
      <c r="G168" s="651"/>
      <c r="I168" s="619"/>
      <c r="J168" s="628"/>
    </row>
    <row r="169" spans="2:10" ht="18">
      <c r="B169" s="660"/>
      <c r="C169" s="660"/>
      <c r="D169" s="661"/>
      <c r="E169" s="661"/>
      <c r="F169" s="660"/>
      <c r="G169" s="548"/>
      <c r="H169" s="662"/>
      <c r="I169" s="619"/>
      <c r="J169" s="628"/>
    </row>
    <row r="170" spans="9:10" ht="15">
      <c r="I170" s="619"/>
      <c r="J170" s="663"/>
    </row>
    <row r="171" ht="15">
      <c r="I171" s="619"/>
    </row>
    <row r="172" spans="8:9" ht="15">
      <c r="H172" s="662"/>
      <c r="I172" s="619"/>
    </row>
    <row r="173" spans="1:9" ht="15">
      <c r="A173" s="523"/>
      <c r="I173" s="619"/>
    </row>
    <row r="174" spans="1:10" ht="15">
      <c r="A174" s="523"/>
      <c r="B174" s="523"/>
      <c r="C174" s="523"/>
      <c r="D174" s="523"/>
      <c r="E174" s="523"/>
      <c r="I174" s="619"/>
      <c r="J174" s="523"/>
    </row>
    <row r="175" spans="1:10" ht="15">
      <c r="A175" s="523"/>
      <c r="B175" s="523"/>
      <c r="C175" s="523"/>
      <c r="D175" s="523"/>
      <c r="E175" s="523"/>
      <c r="I175" s="619"/>
      <c r="J175" s="523"/>
    </row>
    <row r="176" spans="1:10" ht="15">
      <c r="A176" s="523"/>
      <c r="B176" s="523"/>
      <c r="C176" s="523"/>
      <c r="D176" s="523"/>
      <c r="E176" s="523"/>
      <c r="I176" s="619"/>
      <c r="J176" s="523"/>
    </row>
    <row r="177" spans="6:9" s="523" customFormat="1" ht="15">
      <c r="F177" s="549"/>
      <c r="I177" s="619"/>
    </row>
    <row r="178" spans="6:9" s="523" customFormat="1" ht="15">
      <c r="F178" s="549"/>
      <c r="I178" s="619"/>
    </row>
    <row r="179" spans="6:9" s="523" customFormat="1" ht="15">
      <c r="F179" s="549"/>
      <c r="I179" s="619"/>
    </row>
    <row r="180" spans="6:9" s="523" customFormat="1" ht="15">
      <c r="F180" s="549"/>
      <c r="I180" s="619"/>
    </row>
    <row r="181" spans="6:9" s="523" customFormat="1" ht="15">
      <c r="F181" s="549"/>
      <c r="I181" s="619"/>
    </row>
    <row r="182" spans="6:9" s="523" customFormat="1" ht="15">
      <c r="F182" s="549"/>
      <c r="I182" s="619"/>
    </row>
    <row r="183" spans="6:9" s="523" customFormat="1" ht="15">
      <c r="F183" s="549"/>
      <c r="I183" s="619"/>
    </row>
    <row r="184" spans="6:9" s="523" customFormat="1" ht="15">
      <c r="F184" s="549"/>
      <c r="I184" s="619"/>
    </row>
    <row r="185" spans="6:9" s="523" customFormat="1" ht="15">
      <c r="F185" s="549"/>
      <c r="I185" s="619"/>
    </row>
    <row r="186" spans="6:9" s="523" customFormat="1" ht="15">
      <c r="F186" s="549"/>
      <c r="I186" s="619"/>
    </row>
    <row r="187" spans="6:9" s="523" customFormat="1" ht="15">
      <c r="F187" s="549"/>
      <c r="I187" s="619"/>
    </row>
    <row r="188" spans="6:9" s="523" customFormat="1" ht="15">
      <c r="F188" s="549"/>
      <c r="I188" s="619"/>
    </row>
    <row r="189" spans="6:9" s="523" customFormat="1" ht="15">
      <c r="F189" s="549"/>
      <c r="I189" s="619"/>
    </row>
    <row r="190" spans="6:9" s="523" customFormat="1" ht="15">
      <c r="F190" s="549"/>
      <c r="I190" s="619"/>
    </row>
    <row r="191" spans="6:9" s="523" customFormat="1" ht="15">
      <c r="F191" s="549"/>
      <c r="I191" s="619"/>
    </row>
    <row r="192" spans="6:9" s="523" customFormat="1" ht="15">
      <c r="F192" s="549"/>
      <c r="I192" s="619"/>
    </row>
    <row r="193" spans="1:10" ht="15">
      <c r="A193" s="523"/>
      <c r="B193" s="523"/>
      <c r="C193" s="523"/>
      <c r="D193" s="523"/>
      <c r="E193" s="523"/>
      <c r="I193" s="619"/>
      <c r="J193" s="523"/>
    </row>
    <row r="194" spans="2:10" ht="15">
      <c r="B194" s="523"/>
      <c r="C194" s="523"/>
      <c r="D194" s="523"/>
      <c r="E194" s="523"/>
      <c r="I194" s="619"/>
      <c r="J194" s="523"/>
    </row>
  </sheetData>
  <sheetProtection/>
  <mergeCells count="12">
    <mergeCell ref="A98:A126"/>
    <mergeCell ref="C98:C126"/>
    <mergeCell ref="D98:D126"/>
    <mergeCell ref="E98:E126"/>
    <mergeCell ref="F98:F126"/>
    <mergeCell ref="B150:E150"/>
    <mergeCell ref="B159:E159"/>
    <mergeCell ref="B160:E160"/>
    <mergeCell ref="D168:E168"/>
    <mergeCell ref="K18:K20"/>
    <mergeCell ref="K76:K78"/>
    <mergeCell ref="B83:E83"/>
  </mergeCells>
  <conditionalFormatting sqref="N98:IV98 G91:G94 B95:G95 K98:L98 B1:IV5 B52:IV52 K47:IV51 B57:IV57 G58:IV58 G61:IV62 K91:K94 M91:IV95 B97:IV97 G59:G60 K59:IV60 O76:IV78 K6:IV14 L20:IV20 B20:J20 B79:IV88 C89:IV89 B90:IV90 C98:G98 C96:IV96 B15:IV19 B21:IV28 K53:IV56 K63:IV73 B74:IV75 C99:IV126 B98:B126 B127:IV133 G134:IV139 B140:IV147 A50:A147 B34:IV36 G29:IV33 B38:IV46 G37:IV37 A149:IV155 A159:IV65536">
    <cfRule type="containsErrors" priority="26" dxfId="0" stopIfTrue="1">
      <formula>ISERROR(A1)</formula>
    </cfRule>
  </conditionalFormatting>
  <conditionalFormatting sqref="M98">
    <cfRule type="cellIs" priority="24" dxfId="24" operator="equal">
      <formula>FALSE</formula>
    </cfRule>
    <cfRule type="cellIs" priority="25" dxfId="23" operator="equal">
      <formula>TRUE</formula>
    </cfRule>
  </conditionalFormatting>
  <conditionalFormatting sqref="B89">
    <cfRule type="containsErrors" priority="23" dxfId="0" stopIfTrue="1">
      <formula>ISERROR(B89)</formula>
    </cfRule>
  </conditionalFormatting>
  <conditionalFormatting sqref="B96">
    <cfRule type="containsErrors" priority="22" dxfId="0" stopIfTrue="1">
      <formula>ISERROR(B96)</formula>
    </cfRule>
  </conditionalFormatting>
  <conditionalFormatting sqref="A1:A5 A15:A28 A34:A36 A38:A47">
    <cfRule type="containsErrors" priority="21" dxfId="0" stopIfTrue="1">
      <formula>ISERROR(A1)</formula>
    </cfRule>
  </conditionalFormatting>
  <conditionalFormatting sqref="G49:J49">
    <cfRule type="containsErrors" priority="17" dxfId="0" stopIfTrue="1">
      <formula>ISERROR(G49)</formula>
    </cfRule>
  </conditionalFormatting>
  <conditionalFormatting sqref="B48:F48">
    <cfRule type="containsErrors" priority="20" dxfId="0" stopIfTrue="1">
      <formula>ISERROR(B48)</formula>
    </cfRule>
  </conditionalFormatting>
  <conditionalFormatting sqref="A48">
    <cfRule type="containsErrors" priority="19" dxfId="0" stopIfTrue="1">
      <formula>ISERROR(A48)</formula>
    </cfRule>
  </conditionalFormatting>
  <conditionalFormatting sqref="A49">
    <cfRule type="containsErrors" priority="18" dxfId="0" stopIfTrue="1">
      <formula>ISERROR(A49)</formula>
    </cfRule>
  </conditionalFormatting>
  <conditionalFormatting sqref="B49:F49">
    <cfRule type="containsErrors" priority="16" dxfId="0" stopIfTrue="1">
      <formula>ISERROR(B49)</formula>
    </cfRule>
  </conditionalFormatting>
  <conditionalFormatting sqref="B54:F54">
    <cfRule type="containsErrors" priority="15" dxfId="0" stopIfTrue="1">
      <formula>ISERROR(B54)</formula>
    </cfRule>
  </conditionalFormatting>
  <conditionalFormatting sqref="B93:F93">
    <cfRule type="containsErrors" priority="14" dxfId="0" stopIfTrue="1">
      <formula>ISERROR(B93)</formula>
    </cfRule>
  </conditionalFormatting>
  <conditionalFormatting sqref="B134:F135 B137:F137 B139:F139">
    <cfRule type="containsErrors" priority="13" dxfId="0" stopIfTrue="1">
      <formula>ISERROR(B134)</formula>
    </cfRule>
  </conditionalFormatting>
  <conditionalFormatting sqref="B136:F136">
    <cfRule type="containsErrors" priority="12" dxfId="0" stopIfTrue="1">
      <formula>ISERROR(B136)</formula>
    </cfRule>
  </conditionalFormatting>
  <conditionalFormatting sqref="B138">
    <cfRule type="containsErrors" priority="11" dxfId="0" stopIfTrue="1">
      <formula>ISERROR(B138)</formula>
    </cfRule>
  </conditionalFormatting>
  <conditionalFormatting sqref="C138:F138">
    <cfRule type="containsErrors" priority="10" dxfId="0" stopIfTrue="1">
      <formula>ISERROR(C138)</formula>
    </cfRule>
  </conditionalFormatting>
  <conditionalFormatting sqref="B29:F30 B32:F33">
    <cfRule type="containsErrors" priority="9" dxfId="0" stopIfTrue="1">
      <formula>ISERROR(B29)</formula>
    </cfRule>
  </conditionalFormatting>
  <conditionalFormatting sqref="A29:A30 A32:A33">
    <cfRule type="containsErrors" priority="8" dxfId="0" stopIfTrue="1">
      <formula>ISERROR(A29)</formula>
    </cfRule>
  </conditionalFormatting>
  <conditionalFormatting sqref="B37:F37">
    <cfRule type="containsErrors" priority="7" dxfId="0" stopIfTrue="1">
      <formula>ISERROR(B37)</formula>
    </cfRule>
  </conditionalFormatting>
  <conditionalFormatting sqref="A37">
    <cfRule type="containsErrors" priority="6" dxfId="0" stopIfTrue="1">
      <formula>ISERROR(A37)</formula>
    </cfRule>
  </conditionalFormatting>
  <conditionalFormatting sqref="B31:F31">
    <cfRule type="containsErrors" priority="5" dxfId="0" stopIfTrue="1">
      <formula>ISERROR(B31)</formula>
    </cfRule>
  </conditionalFormatting>
  <conditionalFormatting sqref="A31">
    <cfRule type="containsErrors" priority="4" dxfId="0" stopIfTrue="1">
      <formula>ISERROR(A31)</formula>
    </cfRule>
  </conditionalFormatting>
  <conditionalFormatting sqref="A148:IV148">
    <cfRule type="containsErrors" priority="3" dxfId="0" stopIfTrue="1">
      <formula>ISERROR(A148)</formula>
    </cfRule>
  </conditionalFormatting>
  <conditionalFormatting sqref="A156:D156 A158:IV158 G156:IV156">
    <cfRule type="containsErrors" priority="2" dxfId="0" stopIfTrue="1">
      <formula>ISERROR(A156)</formula>
    </cfRule>
  </conditionalFormatting>
  <conditionalFormatting sqref="E156:F156">
    <cfRule type="containsErrors" priority="1" dxfId="0" stopIfTrue="1">
      <formula>ISERROR(E156)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97" r:id="rId1"/>
  <headerFooter>
    <oddHeader xml:space="preserve">&amp;LU.O.I.E.
Mihael Škrabalo&amp;C2110-G&amp;Rstr. &amp;P / &amp;N  </oddHeader>
    <oddFooter>&amp;L&amp;9Građevina: Izgradnja kolno pješačkog prilaza KPP18 
na k.č.8899/44 k.o. Punat&amp;R&amp;9Mjesto i datum: Rijeka, veljača 2021.</oddFooter>
  </headerFooter>
</worksheet>
</file>

<file path=xl/worksheets/sheet5.xml><?xml version="1.0" encoding="utf-8"?>
<worksheet xmlns="http://schemas.openxmlformats.org/spreadsheetml/2006/main" xmlns:r="http://schemas.openxmlformats.org/officeDocument/2006/relationships">
  <dimension ref="A3:G20"/>
  <sheetViews>
    <sheetView view="pageBreakPreview" zoomScale="110" zoomScaleSheetLayoutView="110" zoomScalePageLayoutView="0" workbookViewId="0" topLeftCell="A1">
      <selection activeCell="G20" sqref="G20"/>
    </sheetView>
  </sheetViews>
  <sheetFormatPr defaultColWidth="9.140625" defaultRowHeight="12.75"/>
  <cols>
    <col min="1" max="1" width="9.28125" style="0" customWidth="1"/>
    <col min="2" max="2" width="25.421875" style="0" customWidth="1"/>
    <col min="7" max="7" width="15.421875" style="0" customWidth="1"/>
  </cols>
  <sheetData>
    <row r="3" spans="1:7" ht="14.25">
      <c r="A3" s="332"/>
      <c r="B3" s="336" t="s">
        <v>73</v>
      </c>
      <c r="C3" s="170"/>
      <c r="D3" s="336"/>
      <c r="E3" s="339"/>
      <c r="F3" s="343"/>
      <c r="G3" s="342"/>
    </row>
    <row r="4" spans="1:7" ht="14.25">
      <c r="A4" s="333"/>
      <c r="B4" s="334"/>
      <c r="C4" s="171"/>
      <c r="D4" s="334"/>
      <c r="E4" s="340"/>
      <c r="F4" s="344"/>
      <c r="G4" s="341"/>
    </row>
    <row r="5" spans="1:7" ht="14.25">
      <c r="A5" s="333"/>
      <c r="B5" s="334"/>
      <c r="C5" s="171"/>
      <c r="D5" s="334"/>
      <c r="E5" s="340"/>
      <c r="F5" s="344"/>
      <c r="G5" s="341"/>
    </row>
    <row r="6" spans="1:7" ht="14.25">
      <c r="A6" s="333"/>
      <c r="B6" s="334"/>
      <c r="C6" s="171"/>
      <c r="D6" s="334"/>
      <c r="E6" s="340"/>
      <c r="F6" s="344"/>
      <c r="G6" s="341"/>
    </row>
    <row r="7" spans="1:7" ht="14.25">
      <c r="A7" s="336" t="s">
        <v>549</v>
      </c>
      <c r="B7" s="695" t="s">
        <v>529</v>
      </c>
      <c r="C7" s="695"/>
      <c r="D7" s="695"/>
      <c r="E7" s="339"/>
      <c r="F7" s="343" t="s">
        <v>10</v>
      </c>
      <c r="G7" s="342">
        <f>CESTA!$G$362</f>
        <v>0</v>
      </c>
    </row>
    <row r="8" spans="1:7" ht="14.25">
      <c r="A8" s="335"/>
      <c r="B8" s="335"/>
      <c r="C8" s="171"/>
      <c r="D8" s="334"/>
      <c r="E8" s="340"/>
      <c r="F8" s="344"/>
      <c r="G8" s="341"/>
    </row>
    <row r="9" spans="1:7" ht="14.25">
      <c r="A9" s="335"/>
      <c r="B9" s="335"/>
      <c r="C9" s="171"/>
      <c r="D9" s="334"/>
      <c r="E9" s="340"/>
      <c r="F9" s="344"/>
      <c r="G9" s="341"/>
    </row>
    <row r="10" spans="1:7" ht="14.25">
      <c r="A10" s="336" t="s">
        <v>550</v>
      </c>
      <c r="B10" s="695" t="s">
        <v>394</v>
      </c>
      <c r="C10" s="695"/>
      <c r="D10" s="695"/>
      <c r="E10" s="339"/>
      <c r="F10" s="343" t="s">
        <v>10</v>
      </c>
      <c r="G10" s="342" t="e">
        <f>'V i K'!$G$255</f>
        <v>#NAME?</v>
      </c>
    </row>
    <row r="11" spans="1:7" ht="12.75">
      <c r="A11" s="109"/>
      <c r="B11" s="86"/>
      <c r="C11" s="165"/>
      <c r="D11" s="82"/>
      <c r="E11" s="192"/>
      <c r="F11" s="82"/>
      <c r="G11" s="87"/>
    </row>
    <row r="12" spans="1:7" ht="14.25">
      <c r="A12" s="335"/>
      <c r="B12" s="335"/>
      <c r="C12" s="171"/>
      <c r="D12" s="334"/>
      <c r="E12" s="340"/>
      <c r="F12" s="344"/>
      <c r="G12" s="341"/>
    </row>
    <row r="13" spans="1:7" ht="16.5" customHeight="1">
      <c r="A13" s="336" t="s">
        <v>551</v>
      </c>
      <c r="B13" s="695" t="s">
        <v>552</v>
      </c>
      <c r="C13" s="695"/>
      <c r="D13" s="695"/>
      <c r="E13" s="339"/>
      <c r="F13" s="343" t="s">
        <v>10</v>
      </c>
      <c r="G13" s="342">
        <f>ELEKTRO!F168</f>
        <v>0</v>
      </c>
    </row>
    <row r="14" spans="1:7" ht="14.25">
      <c r="A14" s="335"/>
      <c r="B14" s="335"/>
      <c r="C14" s="171"/>
      <c r="D14" s="334"/>
      <c r="E14" s="340"/>
      <c r="F14" s="344"/>
      <c r="G14" s="341"/>
    </row>
    <row r="15" spans="1:7" ht="14.25">
      <c r="A15" s="335"/>
      <c r="B15" s="335"/>
      <c r="C15" s="171"/>
      <c r="D15" s="334"/>
      <c r="E15" s="340"/>
      <c r="F15" s="344"/>
      <c r="G15" s="341"/>
    </row>
    <row r="16" spans="1:7" ht="14.25">
      <c r="A16" s="335"/>
      <c r="B16" s="335"/>
      <c r="C16" s="171"/>
      <c r="D16" s="334"/>
      <c r="E16" s="340"/>
      <c r="F16" s="344"/>
      <c r="G16" s="341"/>
    </row>
    <row r="17" spans="1:7" ht="14.25">
      <c r="A17" s="336"/>
      <c r="B17" s="336" t="s">
        <v>114</v>
      </c>
      <c r="C17" s="170"/>
      <c r="D17" s="336"/>
      <c r="E17" s="339"/>
      <c r="F17" s="343" t="s">
        <v>10</v>
      </c>
      <c r="G17" s="342" t="e">
        <f>SUM(G7:G16)</f>
        <v>#NAME?</v>
      </c>
    </row>
    <row r="18" spans="2:7" ht="14.25">
      <c r="B18" s="681" t="s">
        <v>553</v>
      </c>
      <c r="G18" s="682" t="e">
        <f>G17*0.25</f>
        <v>#NAME?</v>
      </c>
    </row>
    <row r="19" spans="2:7" ht="14.25">
      <c r="B19" s="681"/>
      <c r="G19" s="682"/>
    </row>
    <row r="20" spans="1:7" ht="14.25">
      <c r="A20" s="170"/>
      <c r="B20" s="170" t="s">
        <v>554</v>
      </c>
      <c r="C20" s="170"/>
      <c r="D20" s="170"/>
      <c r="E20" s="170"/>
      <c r="F20" s="343" t="s">
        <v>10</v>
      </c>
      <c r="G20" s="342" t="e">
        <f>SUM(G17:G18)</f>
        <v>#NAME?</v>
      </c>
    </row>
  </sheetData>
  <sheetProtection/>
  <mergeCells count="3">
    <mergeCell ref="B7:D7"/>
    <mergeCell ref="B10:D10"/>
    <mergeCell ref="B13:D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Anamarija Rimay</cp:lastModifiedBy>
  <cp:lastPrinted>2022-01-17T09:30:42Z</cp:lastPrinted>
  <dcterms:created xsi:type="dcterms:W3CDTF">2013-04-30T14:02:49Z</dcterms:created>
  <dcterms:modified xsi:type="dcterms:W3CDTF">2022-01-25T11:46:44Z</dcterms:modified>
  <cp:category/>
  <cp:version/>
  <cp:contentType/>
  <cp:contentStatus/>
</cp:coreProperties>
</file>